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0.1.52\gin\GIN\01_PROJETOS\53_SC_Forquilhinha\Mesa Brasil Forquilhinha\4 - PDF Edital\ORÇAMENTO\"/>
    </mc:Choice>
  </mc:AlternateContent>
  <bookViews>
    <workbookView xWindow="0" yWindow="0" windowWidth="28800" windowHeight="12330" tabRatio="848" activeTab="1"/>
  </bookViews>
  <sheets>
    <sheet name="RESUMO" sheetId="1" r:id="rId1"/>
    <sheet name="PLO" sheetId="10" r:id="rId2"/>
  </sheets>
  <definedNames>
    <definedName name="_xlnm._FilterDatabase" localSheetId="1" hidden="1">PLO!$A$5:$O$290</definedName>
    <definedName name="_xlnm.Print_Area" localSheetId="1">PLO!$A$1:$N$299</definedName>
    <definedName name="_xlnm.Print_Area" localSheetId="0">RESUMO!$A$1:$J$27</definedName>
    <definedName name="CFF">#REF!</definedName>
    <definedName name="Cotações">#REF!</definedName>
    <definedName name="ET">#N/A</definedName>
    <definedName name="ET_2">#N/A</definedName>
    <definedName name="Excel">#REF!</definedName>
    <definedName name="Excel_BuiltIn_Print_Area_1">#REF!</definedName>
    <definedName name="Excel_BuiltIn_Print_Area_1_1">#REF!</definedName>
    <definedName name="Excel_BuiltIn_Print_Area_9">#REF!</definedName>
    <definedName name="Excel_BuiltIn_Print_Titles_1">#REF!</definedName>
    <definedName name="F">#REF!</definedName>
    <definedName name="fim">#N/A</definedName>
    <definedName name="fim_2">#N/A</definedName>
    <definedName name="NEWPRINT10">#REF!</definedName>
    <definedName name="NEWPRINT2">#REF!</definedName>
    <definedName name="NEWPRINT3">#REF!</definedName>
    <definedName name="NEWPRINT4">#REF!</definedName>
    <definedName name="NewPrintArea">#REF!</definedName>
    <definedName name="NewPrintArea2">#REF!</definedName>
    <definedName name="NewPrintArea3">#REF!</definedName>
    <definedName name="NewPrintArea9">#REF!</definedName>
    <definedName name="PRINT10">#REF!</definedName>
    <definedName name="RR">#N/A</definedName>
    <definedName name="RR_2">#N/A</definedName>
    <definedName name="TITLES2">#REF!</definedName>
    <definedName name="_xlnm.Print_Titles" localSheetId="1">PLO!$1:$5</definedName>
    <definedName name="total">#REF!</definedName>
    <definedName name="TOTAL_2">#N/A</definedName>
    <definedName name="TT">#N/A</definedName>
    <definedName name="TT_2">#N/A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5" i="10" l="1"/>
  <c r="M15" i="10" l="1"/>
  <c r="M254" i="10"/>
  <c r="M26" i="10"/>
  <c r="G130" i="10" l="1"/>
  <c r="M57" i="10"/>
  <c r="G134" i="10" l="1"/>
  <c r="G133" i="10"/>
  <c r="G8" i="10"/>
  <c r="G98" i="10" l="1"/>
  <c r="G29" i="10"/>
  <c r="G28" i="10"/>
  <c r="G114" i="10" l="1"/>
  <c r="G102" i="10" l="1"/>
  <c r="G116" i="10" l="1"/>
  <c r="G56" i="10" l="1"/>
  <c r="G107" i="10"/>
  <c r="G23" i="10"/>
  <c r="G13" i="10"/>
  <c r="G37" i="10" l="1"/>
  <c r="G38" i="10" s="1"/>
  <c r="G36" i="10"/>
  <c r="G65" i="10" l="1"/>
  <c r="G47" i="10"/>
  <c r="G73" i="10" l="1"/>
  <c r="I2" i="10" l="1"/>
  <c r="D17" i="1" l="1"/>
  <c r="A17" i="1"/>
  <c r="D16" i="1" l="1"/>
  <c r="A16" i="1"/>
  <c r="D15" i="1"/>
  <c r="A15" i="1"/>
  <c r="D14" i="1"/>
  <c r="A14" i="1"/>
  <c r="D13" i="1"/>
  <c r="A13" i="1"/>
  <c r="D12" i="1"/>
  <c r="A12" i="1"/>
  <c r="D11" i="1"/>
  <c r="A11" i="1"/>
  <c r="D10" i="1"/>
  <c r="A10" i="1"/>
  <c r="D9" i="1"/>
  <c r="A9" i="1"/>
  <c r="D8" i="1"/>
  <c r="A8" i="1"/>
  <c r="D7" i="1"/>
  <c r="A7" i="1"/>
  <c r="D6" i="1"/>
  <c r="A6" i="1"/>
  <c r="D5" i="1"/>
  <c r="A5" i="1"/>
  <c r="M104" i="10" l="1"/>
  <c r="M31" i="10" l="1"/>
  <c r="M173" i="10"/>
  <c r="I13" i="1" s="1"/>
  <c r="M138" i="10" l="1"/>
  <c r="K292" i="10"/>
  <c r="K293" i="10" l="1"/>
  <c r="L292" i="10"/>
  <c r="L293" i="10"/>
  <c r="I12" i="1"/>
  <c r="M267" i="10"/>
  <c r="M20" i="10"/>
  <c r="I9" i="1"/>
  <c r="E2" i="10"/>
  <c r="D2" i="10"/>
  <c r="L294" i="10" l="1"/>
  <c r="K294" i="10"/>
  <c r="I8" i="1"/>
  <c r="I15" i="1"/>
  <c r="M272" i="10"/>
  <c r="I16" i="1" s="1"/>
  <c r="I10" i="1"/>
  <c r="I14" i="1"/>
  <c r="M10" i="10"/>
  <c r="M289" i="10" l="1"/>
  <c r="I17" i="1" s="1"/>
  <c r="I11" i="1"/>
  <c r="I5" i="1"/>
  <c r="I6" i="1"/>
  <c r="I7" i="1"/>
  <c r="M292" i="10" l="1"/>
  <c r="M293" i="10"/>
  <c r="J21" i="1"/>
  <c r="J20" i="1"/>
  <c r="N274" i="10" l="1"/>
  <c r="N282" i="10"/>
  <c r="N287" i="10"/>
  <c r="N275" i="10"/>
  <c r="N283" i="10"/>
  <c r="N276" i="10"/>
  <c r="N284" i="10"/>
  <c r="N277" i="10"/>
  <c r="N285" i="10"/>
  <c r="N280" i="10"/>
  <c r="N278" i="10"/>
  <c r="N286" i="10"/>
  <c r="N279" i="10"/>
  <c r="N281" i="10"/>
  <c r="N288" i="10"/>
  <c r="N128" i="10"/>
  <c r="N248" i="10"/>
  <c r="N246" i="10"/>
  <c r="N245" i="10"/>
  <c r="N250" i="10"/>
  <c r="N253" i="10"/>
  <c r="N252" i="10"/>
  <c r="N24" i="10"/>
  <c r="N25" i="10"/>
  <c r="N62" i="10"/>
  <c r="N65" i="10"/>
  <c r="N63" i="10"/>
  <c r="N64" i="10"/>
  <c r="N60" i="10"/>
  <c r="N61" i="10"/>
  <c r="N69" i="10"/>
  <c r="N70" i="10"/>
  <c r="N67" i="10"/>
  <c r="N71" i="10"/>
  <c r="N73" i="10"/>
  <c r="N68" i="10"/>
  <c r="N72" i="10"/>
  <c r="N134" i="10"/>
  <c r="N34" i="10"/>
  <c r="N8" i="10"/>
  <c r="N38" i="10"/>
  <c r="N30" i="10"/>
  <c r="N98" i="10"/>
  <c r="N99" i="10"/>
  <c r="N91" i="10"/>
  <c r="N94" i="10"/>
  <c r="N95" i="10"/>
  <c r="N97" i="10"/>
  <c r="N93" i="10"/>
  <c r="N96" i="10"/>
  <c r="N92" i="10"/>
  <c r="N123" i="10"/>
  <c r="N122" i="10"/>
  <c r="N118" i="10"/>
  <c r="N120" i="10"/>
  <c r="N121" i="10"/>
  <c r="N183" i="10"/>
  <c r="N119" i="10"/>
  <c r="N115" i="10"/>
  <c r="N109" i="10"/>
  <c r="N108" i="10"/>
  <c r="N103" i="10"/>
  <c r="N102" i="10"/>
  <c r="N101" i="10"/>
  <c r="N178" i="10"/>
  <c r="N184" i="10"/>
  <c r="N179" i="10"/>
  <c r="N177" i="10"/>
  <c r="N116" i="10"/>
  <c r="N181" i="10"/>
  <c r="N114" i="10"/>
  <c r="N182" i="10"/>
  <c r="N180" i="10"/>
  <c r="N218" i="10"/>
  <c r="N219" i="10"/>
  <c r="N220" i="10"/>
  <c r="N56" i="10"/>
  <c r="N54" i="10"/>
  <c r="N51" i="10"/>
  <c r="N50" i="10"/>
  <c r="N52" i="10"/>
  <c r="N53" i="10"/>
  <c r="N55" i="10"/>
  <c r="N127" i="10"/>
  <c r="J22" i="1"/>
  <c r="L22" i="1" s="1"/>
  <c r="M294" i="10"/>
  <c r="N125" i="10"/>
  <c r="N126" i="10"/>
  <c r="N124" i="10"/>
  <c r="N18" i="10"/>
  <c r="N155" i="10"/>
  <c r="N161" i="10"/>
  <c r="N154" i="10"/>
  <c r="N146" i="10"/>
  <c r="N149" i="10"/>
  <c r="N289" i="10"/>
  <c r="J17" i="1" s="1"/>
  <c r="N133" i="10"/>
  <c r="N170" i="10"/>
  <c r="N80" i="10"/>
  <c r="N88" i="10"/>
  <c r="N265" i="10"/>
  <c r="N212" i="10"/>
  <c r="N237" i="10"/>
  <c r="N211" i="10"/>
  <c r="N223" i="10"/>
  <c r="N203" i="10"/>
  <c r="N197" i="10"/>
  <c r="N193" i="10"/>
  <c r="N19" i="10"/>
  <c r="N157" i="10"/>
  <c r="N138" i="10"/>
  <c r="J12" i="1" s="1"/>
  <c r="N171" i="10"/>
  <c r="N87" i="10"/>
  <c r="N35" i="10"/>
  <c r="N257" i="10"/>
  <c r="N263" i="10"/>
  <c r="N176" i="10"/>
  <c r="N235" i="10"/>
  <c r="N231" i="10"/>
  <c r="N224" i="10"/>
  <c r="N199" i="10"/>
  <c r="N187" i="10"/>
  <c r="N166" i="10"/>
  <c r="N160" i="10"/>
  <c r="N79" i="10"/>
  <c r="N83" i="10"/>
  <c r="N222" i="10"/>
  <c r="N204" i="10"/>
  <c r="N23" i="10"/>
  <c r="N172" i="10"/>
  <c r="N150" i="10"/>
  <c r="N136" i="10"/>
  <c r="N165" i="10"/>
  <c r="N260" i="10"/>
  <c r="N232" i="10"/>
  <c r="N233" i="10"/>
  <c r="N205" i="10"/>
  <c r="N198" i="10"/>
  <c r="N191" i="10"/>
  <c r="N167" i="10"/>
  <c r="N142" i="10"/>
  <c r="N145" i="10"/>
  <c r="N89" i="10"/>
  <c r="N48" i="10"/>
  <c r="N239" i="10"/>
  <c r="N228" i="10"/>
  <c r="N194" i="10"/>
  <c r="N26" i="10"/>
  <c r="J8" i="1" s="1"/>
  <c r="N22" i="10"/>
  <c r="N168" i="10"/>
  <c r="N158" i="10"/>
  <c r="N130" i="10"/>
  <c r="N164" i="10"/>
  <c r="N81" i="10"/>
  <c r="N84" i="10"/>
  <c r="N266" i="10"/>
  <c r="N242" i="10"/>
  <c r="N213" i="10"/>
  <c r="N229" i="10"/>
  <c r="N208" i="10"/>
  <c r="N206" i="10"/>
  <c r="N202" i="10"/>
  <c r="N195" i="10"/>
  <c r="N189" i="10"/>
  <c r="N37" i="10"/>
  <c r="N137" i="10"/>
  <c r="N85" i="10"/>
  <c r="N77" i="10"/>
  <c r="N259" i="10"/>
  <c r="N254" i="10"/>
  <c r="N240" i="10"/>
  <c r="N216" i="10"/>
  <c r="N236" i="10"/>
  <c r="N214" i="10"/>
  <c r="N230" i="10"/>
  <c r="N226" i="10"/>
  <c r="N188" i="10"/>
  <c r="N36" i="10"/>
  <c r="N162" i="10"/>
  <c r="N159" i="10"/>
  <c r="N147" i="10"/>
  <c r="N144" i="10"/>
  <c r="N131" i="10"/>
  <c r="N82" i="10"/>
  <c r="N86" i="10"/>
  <c r="N78" i="10"/>
  <c r="N262" i="10"/>
  <c r="N241" i="10"/>
  <c r="N215" i="10"/>
  <c r="N210" i="10"/>
  <c r="N227" i="10"/>
  <c r="N225" i="10"/>
  <c r="N201" i="10"/>
  <c r="N267" i="10"/>
  <c r="J15" i="1" s="1"/>
  <c r="N272" i="10"/>
  <c r="J16" i="1" s="1"/>
  <c r="N153" i="10"/>
  <c r="N107" i="10"/>
  <c r="N57" i="10"/>
  <c r="J10" i="1" s="1"/>
  <c r="N45" i="10"/>
  <c r="N75" i="10"/>
  <c r="N44" i="10"/>
  <c r="N39" i="10"/>
  <c r="N43" i="10"/>
  <c r="N41" i="10"/>
  <c r="N47" i="10"/>
  <c r="N42" i="10"/>
  <c r="N46" i="10"/>
  <c r="N104" i="10"/>
  <c r="J11" i="1" s="1"/>
  <c r="N31" i="10"/>
  <c r="N113" i="10"/>
  <c r="N112" i="10"/>
  <c r="N28" i="10"/>
  <c r="N29" i="10"/>
  <c r="N12" i="10"/>
  <c r="N111" i="10"/>
  <c r="N7" i="10"/>
  <c r="N269" i="10"/>
  <c r="N13" i="10"/>
  <c r="N271" i="10"/>
  <c r="N9" i="10"/>
  <c r="N17" i="10"/>
  <c r="N270" i="10"/>
  <c r="N14" i="10"/>
  <c r="J9" i="1" l="1"/>
  <c r="N10" i="10"/>
  <c r="J14" i="1"/>
  <c r="N15" i="10"/>
  <c r="J6" i="1" s="1"/>
  <c r="N20" i="10"/>
  <c r="N173" i="10"/>
  <c r="J13" i="1" s="1"/>
  <c r="J7" i="1" l="1"/>
  <c r="N292" i="10"/>
  <c r="J5" i="1"/>
</calcChain>
</file>

<file path=xl/sharedStrings.xml><?xml version="1.0" encoding="utf-8"?>
<sst xmlns="http://schemas.openxmlformats.org/spreadsheetml/2006/main" count="1322" uniqueCount="684">
  <si>
    <t>Obra</t>
  </si>
  <si>
    <t>Bancos</t>
  </si>
  <si>
    <t>B.D.I.</t>
  </si>
  <si>
    <t>Encargos Sociais</t>
  </si>
  <si>
    <t>Planilha Orçamentária Resumida</t>
  </si>
  <si>
    <t>Item</t>
  </si>
  <si>
    <t>Descrição</t>
  </si>
  <si>
    <t>Total</t>
  </si>
  <si>
    <t>Peso (%)</t>
  </si>
  <si>
    <t>INSTALAÇÕES PROVISÓRIAS E SERVIÇOS INICIAIS</t>
  </si>
  <si>
    <t>ADMINISTRAÇÃO DOS SERVIÇOS</t>
  </si>
  <si>
    <t>TÉCNICO RESPONSÁVEL:</t>
  </si>
  <si>
    <t>CARIMBO</t>
  </si>
  <si>
    <t>ASSINATURA DO COORDENADOR DA CBR ENGENHARIA</t>
  </si>
  <si>
    <t>CREA</t>
  </si>
  <si>
    <t>Planilha Orçamentária Sintética Com Valor do Material e da Mão de Obra</t>
  </si>
  <si>
    <t>Código</t>
  </si>
  <si>
    <t>Banco</t>
  </si>
  <si>
    <t>Und</t>
  </si>
  <si>
    <t>Quant.</t>
  </si>
  <si>
    <t>Valor Unit</t>
  </si>
  <si>
    <t>M. O.</t>
  </si>
  <si>
    <t>MAT.</t>
  </si>
  <si>
    <t xml:space="preserve"> 1 </t>
  </si>
  <si>
    <t xml:space="preserve"> 1.1 </t>
  </si>
  <si>
    <t>Próprio</t>
  </si>
  <si>
    <t xml:space="preserve"> SERP.000004 </t>
  </si>
  <si>
    <t xml:space="preserve"> CANT.000010 </t>
  </si>
  <si>
    <t>ART DE OBRAS E SERVIÇOS</t>
  </si>
  <si>
    <t>M²</t>
  </si>
  <si>
    <t xml:space="preserve"> 2 </t>
  </si>
  <si>
    <t/>
  </si>
  <si>
    <t>SINAPI</t>
  </si>
  <si>
    <t>MESTRE DE OBRAS COM ENCARGOS COMPLEMENTARES</t>
  </si>
  <si>
    <t xml:space="preserve"> 3 </t>
  </si>
  <si>
    <t xml:space="preserve"> 3.1 </t>
  </si>
  <si>
    <t>LIMPEZA FINAL DA OBRA</t>
  </si>
  <si>
    <t>Totais -&gt;</t>
  </si>
  <si>
    <t>m/mês</t>
  </si>
  <si>
    <t>m²</t>
  </si>
  <si>
    <t>m</t>
  </si>
  <si>
    <t>un</t>
  </si>
  <si>
    <t>Não Desonerado</t>
  </si>
  <si>
    <t>Local</t>
  </si>
  <si>
    <t xml:space="preserve"> CANT.000016 </t>
  </si>
  <si>
    <t>MOBILIZAÇÃO DE CANTEIRO DE OBRAS</t>
  </si>
  <si>
    <t xml:space="preserve"> SERP.000008 </t>
  </si>
  <si>
    <t>CONCLUSÃO DOS SERVIÇOS</t>
  </si>
  <si>
    <t>DEMOLIÇÕES, REMOÇÕES E RETIRADAS</t>
  </si>
  <si>
    <t>m³</t>
  </si>
  <si>
    <t>PAREDES E DIVISÓRIAS</t>
  </si>
  <si>
    <t>unid</t>
  </si>
  <si>
    <t>cj</t>
  </si>
  <si>
    <t>TOTAL GERAL</t>
  </si>
  <si>
    <t>TOTAL GERAL COM BDI</t>
  </si>
  <si>
    <t>SUBTOTAL</t>
  </si>
  <si>
    <t>ARQUITETURA E URBANISMO</t>
  </si>
  <si>
    <t>ENGENHEIRO CIVIL DE OBRA  PLENO COM ENCARGOS COMPLEMENTARES</t>
  </si>
  <si>
    <t xml:space="preserve"> 4.1</t>
  </si>
  <si>
    <t xml:space="preserve"> 4.2</t>
  </si>
  <si>
    <t>MOVIMENTAÇÃO DE TERRA</t>
  </si>
  <si>
    <t>5.1</t>
  </si>
  <si>
    <t>5.2</t>
  </si>
  <si>
    <t>6.1</t>
  </si>
  <si>
    <t>INFRAESTRUTURA</t>
  </si>
  <si>
    <t>INSTALAÇÕES HIDRÁULICAS</t>
  </si>
  <si>
    <t>6.1.1</t>
  </si>
  <si>
    <t>6.1.2</t>
  </si>
  <si>
    <t>SUPERESTRUTURA</t>
  </si>
  <si>
    <t>7.1</t>
  </si>
  <si>
    <t>7.1.1</t>
  </si>
  <si>
    <t>7.2</t>
  </si>
  <si>
    <t>7.2.1</t>
  </si>
  <si>
    <t>PILARES</t>
  </si>
  <si>
    <t>ENSAIOS</t>
  </si>
  <si>
    <t>FUES.000014</t>
  </si>
  <si>
    <t xml:space="preserve"> 1.2</t>
  </si>
  <si>
    <t xml:space="preserve"> 1.3</t>
  </si>
  <si>
    <t>6.2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</si>
  <si>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</si>
  <si>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</si>
  <si>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</si>
  <si>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</si>
  <si>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</si>
  <si>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</si>
  <si>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</si>
  <si>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</si>
  <si>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7.1.2</t>
  </si>
  <si>
    <t>8.1</t>
  </si>
  <si>
    <t>8.1.1</t>
  </si>
  <si>
    <t>8.2</t>
  </si>
  <si>
    <t>8.2.1</t>
  </si>
  <si>
    <t>8.2.3</t>
  </si>
  <si>
    <t>8.2.2</t>
  </si>
  <si>
    <t>8.3</t>
  </si>
  <si>
    <t>9.1</t>
  </si>
  <si>
    <t>9.1.1</t>
  </si>
  <si>
    <t>9.1.2</t>
  </si>
  <si>
    <t>9.1.3</t>
  </si>
  <si>
    <t>9.2</t>
  </si>
  <si>
    <t>9.2.1</t>
  </si>
  <si>
    <t>9.2.2</t>
  </si>
  <si>
    <t>10.1</t>
  </si>
  <si>
    <t>10.2</t>
  </si>
  <si>
    <t>11.1</t>
  </si>
  <si>
    <t>11.2</t>
  </si>
  <si>
    <t>11.3</t>
  </si>
  <si>
    <t>12.1</t>
  </si>
  <si>
    <t>12.2</t>
  </si>
  <si>
    <t>12.3</t>
  </si>
  <si>
    <t>SEDI.000095</t>
  </si>
  <si>
    <t>Total Geral</t>
  </si>
  <si>
    <t>7.1.3</t>
  </si>
  <si>
    <t>7.1.4</t>
  </si>
  <si>
    <t>7.1.5</t>
  </si>
  <si>
    <t>h</t>
  </si>
  <si>
    <t>13.1</t>
  </si>
  <si>
    <t>ENTRADA DE ENERGIA</t>
  </si>
  <si>
    <t>INSTALAÇÕES ELÉTRICAS E LÓGICA</t>
  </si>
  <si>
    <t>10.1.1</t>
  </si>
  <si>
    <t>10.1.2</t>
  </si>
  <si>
    <t>10.1.3</t>
  </si>
  <si>
    <t>10.2.1</t>
  </si>
  <si>
    <t>10.2.2</t>
  </si>
  <si>
    <t>10.2.3</t>
  </si>
  <si>
    <t>10.2.4</t>
  </si>
  <si>
    <t>10.2.5</t>
  </si>
  <si>
    <t>10.2.6</t>
  </si>
  <si>
    <t>FORNECIMENTO E INSTALAÇÃO CAIXA DE INSPEÇÃO DE ATERRAMENTO EM CONCRETO, 300x300x300mm</t>
  </si>
  <si>
    <t>INEL.000528</t>
  </si>
  <si>
    <t>10.2.7</t>
  </si>
  <si>
    <t>10.2.8</t>
  </si>
  <si>
    <t>10.2.1.1</t>
  </si>
  <si>
    <t>10.2.1.2</t>
  </si>
  <si>
    <t>10.2.1.3</t>
  </si>
  <si>
    <t>ELETRODUTOS</t>
  </si>
  <si>
    <t>CALHAS</t>
  </si>
  <si>
    <t>10.2.2.1</t>
  </si>
  <si>
    <t>CAIXAS</t>
  </si>
  <si>
    <t>10.2.3.1</t>
  </si>
  <si>
    <t>10.2.3.2</t>
  </si>
  <si>
    <t>10.2.3.3</t>
  </si>
  <si>
    <t>CABOS</t>
  </si>
  <si>
    <t>10.2.4.1</t>
  </si>
  <si>
    <t>10.2.4.2</t>
  </si>
  <si>
    <t>10.2.4.3</t>
  </si>
  <si>
    <t>10.2.5.1</t>
  </si>
  <si>
    <t>10.2.5.2</t>
  </si>
  <si>
    <t>10.2.5.3</t>
  </si>
  <si>
    <t>10.2.5.4</t>
  </si>
  <si>
    <t>ILUMINAÇÃO</t>
  </si>
  <si>
    <t>10.2.5.5</t>
  </si>
  <si>
    <t>10.2.5.6</t>
  </si>
  <si>
    <t>10.2.6.1</t>
  </si>
  <si>
    <t>TOMADAS</t>
  </si>
  <si>
    <t>10.2.7.1</t>
  </si>
  <si>
    <t>10.2.8.1</t>
  </si>
  <si>
    <t>10.2.8.2</t>
  </si>
  <si>
    <t>10.2.8.3</t>
  </si>
  <si>
    <t>REDE DE LÓGICA E TELEFONIA</t>
  </si>
  <si>
    <t>FORNECIMENTO E INSTALAÇÃO DE CABO UTP 4 PARES CAT. 6 24 AWG (INCLUSO ABRAÇADEIRAS, IDENTIFICAÇÃO EXTERNA NOS EXTREMOS DOS PONTOS )</t>
  </si>
  <si>
    <t>FORNECIMENTO E INSTAÇÃO DE BANDEJA FIXA 600MM PARA RACK 19"</t>
  </si>
  <si>
    <t>FORNECIMENTO E INSTALAÇÃO DE PATCH CORD DE 1,5 M CAT 6 - AZUL, VERDE, AMARELO, BRANCO, VERMELHO</t>
  </si>
  <si>
    <t>QUADROS DE BAIXA TENSÃO</t>
  </si>
  <si>
    <t>FORNECIMENTO E INSTALAÇÃO DE INTERRUPTOR DIFERENCIAL - 2X25A / 30 MA</t>
  </si>
  <si>
    <t>FORNECIMENTO E INSTALAÇÃO DE SISTEMA DE PROTEÇÃO. INCLUSO: 4 PROTETORES CONTRA SURTO (3F + N) VCL 230 V COM 4 METROS DE CABOS FLEXÍVEIS - 20KA</t>
  </si>
  <si>
    <t>FORNECIMENTO E INSTALAÇÃO DE SISTEMA DE PROTEÇÃO. INCLUSO: 4 PROTETORES CONTRA SURTO (3F + N) VCL 230 V COM 4 METROS DE CABOS FLEXÍVEIS - 40KA</t>
  </si>
  <si>
    <t>INSTALAÇÕES DE SPDA</t>
  </si>
  <si>
    <t>INEL.000394</t>
  </si>
  <si>
    <t>INEL.003376</t>
  </si>
  <si>
    <t>PERFILADO PERFURADO EM CHAPA DE AÇO COM TAMPA, DIMENSÕES 38 X 38 MM, INCLUSO CURVAS, EMENDAS E ACESSÓRIOS DE FIXAÇÃO</t>
  </si>
  <si>
    <t xml:space="preserve">	INTERRUPTOR SIMPLES (1 MÓDULO), 10A/250V, INCLUINDO SUPORTE E PLACA - FORNECIMENTO E INSTALAÇÃO</t>
  </si>
  <si>
    <t xml:space="preserve">	INTERRUPTOR SIMPLES (2 MÓDULOS), 10A/250V, INCLUINDO SUPORTE E PLACA - FORNECIMENTO E INSTALAÇÃO</t>
  </si>
  <si>
    <t>INEL.000561</t>
  </si>
  <si>
    <t>INEL.001594</t>
  </si>
  <si>
    <t>INEL.003016</t>
  </si>
  <si>
    <t>INEL.000568</t>
  </si>
  <si>
    <t>INEL.003394</t>
  </si>
  <si>
    <t>INEL.000042</t>
  </si>
  <si>
    <t>INEL.001368</t>
  </si>
  <si>
    <t>INEL.000581</t>
  </si>
  <si>
    <t>CLIMATIZAÇÃO</t>
  </si>
  <si>
    <t>11.1.1</t>
  </si>
  <si>
    <t>11.2.1</t>
  </si>
  <si>
    <t>DUTOS</t>
  </si>
  <si>
    <t>11.2.2</t>
  </si>
  <si>
    <t>kg</t>
  </si>
  <si>
    <t>11.3.1</t>
  </si>
  <si>
    <t>EQUIPAMENTOS AUXILIARES</t>
  </si>
  <si>
    <t>11.3.2</t>
  </si>
  <si>
    <t>VENTILAÇÃO MECÂNICA</t>
  </si>
  <si>
    <t xml:space="preserve"> CLIM.000140 </t>
  </si>
  <si>
    <t>TRAN.000009</t>
  </si>
  <si>
    <t>CLIM.000084</t>
  </si>
  <si>
    <t>CLIM.000085</t>
  </si>
  <si>
    <t>BLOCOS</t>
  </si>
  <si>
    <t>7.1.6</t>
  </si>
  <si>
    <t>VIGAS</t>
  </si>
  <si>
    <t>7.2.2</t>
  </si>
  <si>
    <t>7.2.4</t>
  </si>
  <si>
    <t>7.2.5</t>
  </si>
  <si>
    <t>7.2.6</t>
  </si>
  <si>
    <t>7.3</t>
  </si>
  <si>
    <t>7.3.1</t>
  </si>
  <si>
    <t>SERT.000071</t>
  </si>
  <si>
    <t>7.4</t>
  </si>
  <si>
    <t>7.4.1</t>
  </si>
  <si>
    <t>METÁLICAS</t>
  </si>
  <si>
    <t>FUES.000485</t>
  </si>
  <si>
    <t>FUES.000466</t>
  </si>
  <si>
    <t>FUES.000378</t>
  </si>
  <si>
    <t>FUES.000206</t>
  </si>
  <si>
    <t>FUES.000344</t>
  </si>
  <si>
    <t>ÁGUA FRIA</t>
  </si>
  <si>
    <t>ESGOTO</t>
  </si>
  <si>
    <t>VENTILAÇÃO</t>
  </si>
  <si>
    <t>9.3</t>
  </si>
  <si>
    <t>9.3.1</t>
  </si>
  <si>
    <t>9.3.2</t>
  </si>
  <si>
    <t>9.3.3</t>
  </si>
  <si>
    <t>9.3.4</t>
  </si>
  <si>
    <t>9.4</t>
  </si>
  <si>
    <t>9.4.1</t>
  </si>
  <si>
    <t>9.4.2</t>
  </si>
  <si>
    <t>9.4.3</t>
  </si>
  <si>
    <t>PLUVIAL</t>
  </si>
  <si>
    <t>PREVENÇÃO E COMBATE A INCÊNDIO</t>
  </si>
  <si>
    <t>IMPERMEABILIZAÇÕES</t>
  </si>
  <si>
    <t>8.4</t>
  </si>
  <si>
    <t>8.4.1</t>
  </si>
  <si>
    <t>8.4.2</t>
  </si>
  <si>
    <t>8.5</t>
  </si>
  <si>
    <t>8.5.1</t>
  </si>
  <si>
    <t>8.6</t>
  </si>
  <si>
    <t>8.6.1</t>
  </si>
  <si>
    <t>SERRALHERIA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</si>
  <si>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</si>
  <si>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</si>
  <si>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</si>
  <si>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</si>
  <si>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</si>
  <si>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</si>
  <si>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</si>
  <si>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</si>
  <si>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</si>
  <si>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</si>
  <si>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</si>
  <si>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</si>
  <si>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</si>
  <si>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9.2.1.1</t>
  </si>
  <si>
    <t>METAIS</t>
  </si>
  <si>
    <t>9.2.2.1</t>
  </si>
  <si>
    <t>9.2.2.2</t>
  </si>
  <si>
    <t>9.2.2.3</t>
  </si>
  <si>
    <t>9.2.2.4</t>
  </si>
  <si>
    <t xml:space="preserve">	REGISTRO DE GAVETA BRUTO, LATÃO, ROSCÁVEL, 3/4", COM ACABAMENTO E CANOPLA CROMADOS - FORNECIMENTO E INSTALAÇÃO. AF_08/2021</t>
  </si>
  <si>
    <t>9.2.2.5</t>
  </si>
  <si>
    <t>PVC ACESSÓRIOS</t>
  </si>
  <si>
    <t>ADAPTADOR CURTO COM BOLSA E ROSCA PARA REGISTRO, PVC, SOLDÁVEL, DN 25MM X 3/4 , INSTALADO EM RAMAL DE DISTRIBUIÇÃO DE ÁGUA - FORNECIMENTO E INSTALAÇÃO. AF_06/2022</t>
  </si>
  <si>
    <t>JOELHO 90 GRAUS, PVC, SOLDÁVEL, DN 25MM, INSTALADO EM RAMAL DE DISTRIBUIÇÃO DE ÁGUA - FORNECIMENTO E INSTALAÇÃO. AF_06/2022</t>
  </si>
  <si>
    <t xml:space="preserve">	TUBO, PVC, SOLDÁVEL, DN 25MM, INSTALADO EM RAMAL DE DISTRIBUIÇÃO DE ÁGUA - FORNECIMENTO E INSTALAÇÃO. AF_06/2022</t>
  </si>
  <si>
    <t>TE, PVC, SOLDÁVEL, DN 25MM, INSTALADO EM RAMAL DE DISTRIBUIÇÃO DE ÁGUA - FORNECIMENTO E INSTALAÇÃO. AF_06/2022</t>
  </si>
  <si>
    <t>PVC SOLDÁVEL AZUL COM BUCHA DE LATÃO</t>
  </si>
  <si>
    <t xml:space="preserve">	JOELHO 90 GRAUS COM BUCHA DE LATÃO, PVC, SOLDÁVEL, DN 25MM, X 3/4 INSTALADO EM RAMAL OU SUB-RAMAL DE ÁGUA - FORNECIMENTO E INSTALAÇÃO. AF_06/2022</t>
  </si>
  <si>
    <t>JOELHO 90 GRAUS COM BUCHA DE LATÃO, PVC, SOLDÁVEL, DN 25MM, X 1/2 INSTALADO EM RAMAL OU SUB-RAMAL DE ÁGUA - FORNECIMENTO E INSTALAÇÃO. AF_06/2022</t>
  </si>
  <si>
    <t>CAIXA SIFONADA, COM GRELHA QUADRADA, PVC, DN 150 X 150 X 50 MM, JUNTA SOLDÁVEL, FORNECIDA E INSTALADA EM RAMAL DE DESCARGA OU EM RAMAL DE ESGOTO SANITÁRIO. AF_08/2022</t>
  </si>
  <si>
    <t>VÁLVULA EM PLÁSTICO 1 PARA PIA, TANQUE OU LAVATÓRIO, COM OU SEM LADRÃO - FORNECIMENTO E INSTALAÇÃO. AF_01/2020</t>
  </si>
  <si>
    <t>PVC ESGOTO</t>
  </si>
  <si>
    <t>CURVA CURTA 90 GRAUS, PVC, SERIE NORMAL, ESGOTO PREDIAL, DN 40 MM, JUNTA SOLDÁVEL, FORNECIDO E INSTALADO EM RAMAL DE DESCARGA OU RAMAL DE ESGOTO SANITÁRIO. AF_08/2022</t>
  </si>
  <si>
    <t xml:space="preserve">	JOELHO 45 GRAUS, PVC, SERIE NORMAL, ESGOTO PREDIAL, DN 40 MM, JUNTA SOLDÁVEL, FORNECIDO E INSTALADO EM RAMAL DE DESCARGA OU RAMAL DE ESGOTO SANITÁRIO. AF_08/2022</t>
  </si>
  <si>
    <t xml:space="preserve">	JOELHO 45 GRAUS, PVC, SERIE NORMAL, ESGOTO PREDIAL, DN 50 MM, JUNTA ELÁSTICA, FORNECIDO E INSTALADO EM RAMAL DE DESCARGA OU RAMAL DE ESGOTO SANITÁRIO. AF_08/2022</t>
  </si>
  <si>
    <t>INHI.002411</t>
  </si>
  <si>
    <t xml:space="preserve">	JOELHO 90 GRAUS, PVC, COM ANEL, SERIE NORMAL, ESGOTO SECUNDÁRIO, DN 40 MM X 1.1/2" - FORNECIMENTO E INSTALAÇÃO</t>
  </si>
  <si>
    <t>TUBO PVC, SERIE NORMAL, ESGOTO PREDIAL, DN 40 MM, FORNECIDO E INSTALADO EM RAMAL DE DESCARGA OU RAMAL DE ESGOTO SANITÁRIO. AF_08/2022</t>
  </si>
  <si>
    <t>TUBO PVC, SERIE NORMAL, ESGOTO PREDIAL, DN 50 MM, FORNECIDO E INSTALADO EM RAMAL DE DESCARGA OU RAMAL DE ESGOTO SANITÁRIO. AF_08/2022</t>
  </si>
  <si>
    <t xml:space="preserve">	JOELHO 45 GRAUS, PVC, SERIE NORMAL, ESGOTO PREDIAL, DN 50 MM, JUNTA ELÁSTICA, FORNECIDO E INSTALADO EM PRUMADA DE ESGOTO SANITÁRIO OU VENTILAÇÃO. AF_08/2022</t>
  </si>
  <si>
    <t>JOELHO 90 GRAUS, PVC, SERIE NORMAL, ESGOTO PREDIAL, DN 50 MM, JUNTA ELÁSTICA, FORNECIDO E INSTALADO EM PRUMADA DE ESGOTO SANITÁRIO OU VENTILAÇÃO. AF_08/2022</t>
  </si>
  <si>
    <t>TE, PVC, SERIE NORMAL, ESGOTO PREDIAL, DN 50 X 50 MM, JUNTA ELÁSTICA, FORNECIDO E INSTALADO EM PRUMADA DE ESGOTO SANITÁRIO OU VENTILAÇÃO. AF_08/2022</t>
  </si>
  <si>
    <t>SEOP.000030</t>
  </si>
  <si>
    <t>SERP.000055</t>
  </si>
  <si>
    <t xml:space="preserve"> SERT.000077 </t>
  </si>
  <si>
    <t>AS BUILT</t>
  </si>
  <si>
    <t xml:space="preserve"> CANT.000009 </t>
  </si>
  <si>
    <t>LIMPEZA PERMANENTE EM OBRA</t>
  </si>
  <si>
    <t>mês</t>
  </si>
  <si>
    <t xml:space="preserve"> 3.2</t>
  </si>
  <si>
    <t xml:space="preserve"> 3.3</t>
  </si>
  <si>
    <t>6.1.3</t>
  </si>
  <si>
    <t>geral</t>
  </si>
  <si>
    <t>COBERTURA</t>
  </si>
  <si>
    <t>FRETES, TRANSPORTES E DESLOCAMENTOS DOS EQUIPAMENTOS A SEREM INSTALADOS, INCLUINDO TRANSPORTE VERTICAL E HORIZONTAL ATÉ O PONTO DEFINITIVO DE INSTALAÇÃO</t>
  </si>
  <si>
    <t>BDI</t>
  </si>
  <si>
    <t>BDI Dif</t>
  </si>
  <si>
    <t>cobertura</t>
  </si>
  <si>
    <t>ESTACA</t>
  </si>
  <si>
    <t>SBC</t>
  </si>
  <si>
    <t>7.4.2</t>
  </si>
  <si>
    <t>7.4.3</t>
  </si>
  <si>
    <t>7.4.4</t>
  </si>
  <si>
    <t>7.4.5</t>
  </si>
  <si>
    <t>7.4.6</t>
  </si>
  <si>
    <t>7.4.7</t>
  </si>
  <si>
    <t>7.4.8</t>
  </si>
  <si>
    <t>7.4.9</t>
  </si>
  <si>
    <t>7.4.10</t>
  </si>
  <si>
    <t>7.4.11</t>
  </si>
  <si>
    <t>7.4.12</t>
  </si>
  <si>
    <t>7.4.13</t>
  </si>
  <si>
    <t>EQUIPAMENTOS CONDICIONADORES DE AR</t>
  </si>
  <si>
    <t>container 1, container 2</t>
  </si>
  <si>
    <t>container 1</t>
  </si>
  <si>
    <t>condensadoras e minisplit</t>
  </si>
  <si>
    <t>condensadoras</t>
  </si>
  <si>
    <t>CLIM.001515</t>
  </si>
  <si>
    <t>CLIM.001162</t>
  </si>
  <si>
    <t>CLIM.000319</t>
  </si>
  <si>
    <t>FUES.000731</t>
  </si>
  <si>
    <t>FUES.000732</t>
  </si>
  <si>
    <t>FUES.000493</t>
  </si>
  <si>
    <t>FUES.000733</t>
  </si>
  <si>
    <t>FUES.000010</t>
  </si>
  <si>
    <t>FUES.000370</t>
  </si>
  <si>
    <t>FUES.000638</t>
  </si>
  <si>
    <t>área à construir</t>
  </si>
  <si>
    <t>rampa acesso ao Sesc Comunidade</t>
  </si>
  <si>
    <t>rampa e calçada acesso ao Sesc Comunidade</t>
  </si>
  <si>
    <t>fechamento entre containers, acabamento da cobertura, para fixação do logo e entre pilar e edificação existente</t>
  </si>
  <si>
    <t>ESQUADRIAS METÁLICAS</t>
  </si>
  <si>
    <t>PO01 - acesso veículos</t>
  </si>
  <si>
    <t>PO02 - circulação</t>
  </si>
  <si>
    <t>PO03 - acesso veículos</t>
  </si>
  <si>
    <t>fechamento entre containers, cobertura face superior</t>
  </si>
  <si>
    <t>cobertura face inferior</t>
  </si>
  <si>
    <t>contrapiso área coberta</t>
  </si>
  <si>
    <t>calha do piso</t>
  </si>
  <si>
    <t>fechamento telhas</t>
  </si>
  <si>
    <t>ACESSÓRIOS HIDRÁULICOS</t>
  </si>
  <si>
    <t>tanque inox</t>
  </si>
  <si>
    <t>drenagem do piso área coberta</t>
  </si>
  <si>
    <t xml:space="preserve">BALDRAME CERCA </t>
  </si>
  <si>
    <t>FUES.000734</t>
  </si>
  <si>
    <t>FUES.000419</t>
  </si>
  <si>
    <t>PAVI.000007</t>
  </si>
  <si>
    <t>INEL.001128</t>
  </si>
  <si>
    <t>QUADRO DE DISTRIBUIÇÃO DE ENERGIA EM CHAPA DE AÇO GALVANIZADO, DE SOBREPOR, COM BARRAMENTO TRIFÁSICO, PARA 28 DISJUNTORES DIN 100A - FORNECIMENTO E INSTALAÇÃO</t>
  </si>
  <si>
    <t>FORNECIMENTO E INSTALAÇÃO DE MINIDISJUNTOR MODULAR DIN - 1x20A</t>
  </si>
  <si>
    <t>FORNECIMENTO E INSTALAÇÃO DE MINIDISJUNTOR MODULAR DIN - 3x25A</t>
  </si>
  <si>
    <t>FORNECIMENTO E INSTALAÇÃO DE DISJUNTOR CAIXA MOLDADA - 3X32A</t>
  </si>
  <si>
    <t>10.2.7.2</t>
  </si>
  <si>
    <t>10.2.7.3</t>
  </si>
  <si>
    <t>10.2.7.4</t>
  </si>
  <si>
    <t>10.2.7.5</t>
  </si>
  <si>
    <t>10.2.7.6</t>
  </si>
  <si>
    <t>10.2.7.7</t>
  </si>
  <si>
    <t>INEL.000525</t>
  </si>
  <si>
    <t>ELETRODUTO EM F.G. APARENTE EM FORRO E PINTADO COM TINTA DE ESMALTE SINTÉTICO NA COR DA PAREDE E ANTI-FERRUGEM Ø 1"</t>
  </si>
  <si>
    <t>ELETRODUTO EM F.G. APARENTE EM FORRO E PINTADO COM TINTA DE ESMALTE SINTÉTICO NA COR DA PAREDE E ANTI-FERRUGEM Ø 1 1/2"</t>
  </si>
  <si>
    <t>ELETRODUTO FLEXÍVEL CORRUGADO, PEAD, DN 50 (1"), PARA REDE ENTERRADA DE DISTRIBUIÇÃO DE ENERGIA ELÉTRICA - FORNECIMENTO E INSTALAÇÃO</t>
  </si>
  <si>
    <t>INEL.001517</t>
  </si>
  <si>
    <t>FORNECIMENTO E INSTALAÇÃO DE CONDULETES TIPO "X" EM ALUMINIO COM TAMPA Ø 1"</t>
  </si>
  <si>
    <t>FORNECIMENTO E INSTALAÇÃO DE CONDULETES TIPO "X" EM ALUMINIO COM TAMPA PARA UM MÓDULO Ø 1"</t>
  </si>
  <si>
    <t>FORNECIMENTO E INSTALAÇÃO DE CONDULETES TIPO "X" EM ALUMINIO COM TAMPA PARA DOIS MÓDULOS Ø 1"</t>
  </si>
  <si>
    <t>INEL.001129</t>
  </si>
  <si>
    <t>CABO DE COBRE FLEXÍVEL ISOLADO, 10 MM², ANTI-CHAMA 450/750 V, PARA CIRCUITOS TERMINAIS - FORNECIMENTO E INSTALAÇÃO (VERMELHO, BRANCO, AMARELO, VERDE, AZUL)</t>
  </si>
  <si>
    <t>CABO DE COBRE FLEXÍVEL ISOLADO, 4,0 MM², ANTI-CHAMA 450/750 V, PARA CIRCUITOS TERMINAIS - FORNECIMENTO E INSTALAÇÃO (VERMELHO, BRANCO, AMARELO, VERDE, AZUL)</t>
  </si>
  <si>
    <t>CABO DE COBRE FLEXÍVEL ISOLADO, 2,5 MM², ANTI-CHAMA 450/750 V, PARA CIRCUITOS TERMINAIS - FORNECIMENTO E INSTALAÇÃO (VERMELHO, BRANCO, AMARELO, VERDE, AZUL)</t>
  </si>
  <si>
    <t>TOMADA PADRÃO BRASILEIRO (1 MÓDULO), 2P+T 10 A, INCLUINDO SUPORTE E PLACA - FORNECIMENTO E INSTALAÇÃO</t>
  </si>
  <si>
    <t>LUMINÁRIA PENDENTE COM CORPO EM ALUMÍNIO REPUXADO COM ACABAMENTO EM PINTURA ELETROSTÁTICA (PINTURA EXTERNA), IRC &gt;80, COR 3000K, 29W. REF.: ITAIM CANDÉA LED.</t>
  </si>
  <si>
    <t xml:space="preserve">LUMINÁRIA DE SOBREPOR HERMÉTICA LED PARA 02 LÂMPADAS T5 18W, 60CM, BRANCO FRIO 6500K </t>
  </si>
  <si>
    <t>PROJETOR 60º, DE POLIPROPILENO, GRAU DE PROTEÇÃO: IP65, 3000K, 26W. REF.: ESTELLA SOLID 26W</t>
  </si>
  <si>
    <t>INEL.000119</t>
  </si>
  <si>
    <t>LUMINÁRIA DE ILUMINAÇÃO DE EMERGÊNCIA 9W SISTEMA AUTÔNOMO - FONECIMENTO E INSTALAÇÃO</t>
  </si>
  <si>
    <t>ACESSÓRIOS</t>
  </si>
  <si>
    <t>INEL.001938</t>
  </si>
  <si>
    <t>INEL.002017</t>
  </si>
  <si>
    <t>INEL.001609</t>
  </si>
  <si>
    <t>INEL.002373</t>
  </si>
  <si>
    <t>INEL.000663</t>
  </si>
  <si>
    <t>FORNECIMENTO E INSTALAÇÃO DE KIT EXAUSTOR COM VENTILADOR DUPLO 220V PARA RACK PADRÃO 19", C/ CONEXÕES, FIXAÇÕES E ACESSÓRIOS</t>
  </si>
  <si>
    <t>INEL.000141</t>
  </si>
  <si>
    <t>GERENCIADOR DE CABO COM VELCRO</t>
  </si>
  <si>
    <t>GRAVADORA DIGITAL DE VÍDEO 16 CANAIS</t>
  </si>
  <si>
    <t>SISTEMA DE SEGURANÇA</t>
  </si>
  <si>
    <t>10.3</t>
  </si>
  <si>
    <t>10.3.1</t>
  </si>
  <si>
    <t>10.3.2</t>
  </si>
  <si>
    <t>10.3.3</t>
  </si>
  <si>
    <t>10.3.4</t>
  </si>
  <si>
    <t>10.3.5</t>
  </si>
  <si>
    <t>10.3.6</t>
  </si>
  <si>
    <t>10.3.7</t>
  </si>
  <si>
    <t>10.3.8</t>
  </si>
  <si>
    <t>10.3.9</t>
  </si>
  <si>
    <t>10.3.10</t>
  </si>
  <si>
    <t>10.3.11</t>
  </si>
  <si>
    <t>10.3.12</t>
  </si>
  <si>
    <t>10.4</t>
  </si>
  <si>
    <t>10.4.1</t>
  </si>
  <si>
    <t>10.4.2</t>
  </si>
  <si>
    <t>10.4.3</t>
  </si>
  <si>
    <t>10.5</t>
  </si>
  <si>
    <t>10.5.1</t>
  </si>
  <si>
    <t>10.5.2</t>
  </si>
  <si>
    <t>10.5.3</t>
  </si>
  <si>
    <t>10.5.4</t>
  </si>
  <si>
    <t>PORTA EM ALUMÍNIO DE ABRIR TIPO VENEZIANA COM GUARNIÇÃO, FIXAÇÃO COM PARAFUSOS - FORNECIMENTO E INSTALAÇÃO</t>
  </si>
  <si>
    <t>und</t>
  </si>
  <si>
    <t>10.1.4</t>
  </si>
  <si>
    <t>10.1.5</t>
  </si>
  <si>
    <t>10.1.6</t>
  </si>
  <si>
    <t>10.1.7</t>
  </si>
  <si>
    <t>10.1.8</t>
  </si>
  <si>
    <t>10.1.9</t>
  </si>
  <si>
    <t xml:space="preserve">	TAPETE ISOLANTE 20KV 1,00X1,00M COM LAUDO</t>
  </si>
  <si>
    <t>INEL.001130</t>
  </si>
  <si>
    <t>ENTRADA GERAL ENERGIA - POSTE DE CONCRETO 12/600 - TRANSF. TRIFÁSICO 112,5KVA</t>
  </si>
  <si>
    <t>INTERRUPTOR SIMPLES (1 MÓDULO), 10A/250V, INCLUINDO SUPORTE E PLACA - FORNECIMENTO E INSTALAÇÃO</t>
  </si>
  <si>
    <t>LUMINÁRIA TIPO CALHA, DE SOBREPOR, COM 2 LÂMPADAS TUBULARES FLUORESCENTES DE 36 W, COM REATOR DE PARTIDA RÁPIDA - FORNECIMENTO E INSTALAÇÃO</t>
  </si>
  <si>
    <t>fundações, elétrica</t>
  </si>
  <si>
    <t>INEL.001597</t>
  </si>
  <si>
    <t>KIT INTELBRAS CENTRAL DE ALARME MONITORADO AMT1016 COMPLETO</t>
  </si>
  <si>
    <t>INEL.002024</t>
  </si>
  <si>
    <t>entrada energia</t>
  </si>
  <si>
    <t>CAIXA DE EQUIPOTENCIALIZAÇÃO 40X40X15, COM BARRAMENTO PARA NEUTRO</t>
  </si>
  <si>
    <t>9.1.1.1</t>
  </si>
  <si>
    <t>PVC RIGIDO SOLDAVEL</t>
  </si>
  <si>
    <t>9.1.2.1</t>
  </si>
  <si>
    <t>9.1.2.2</t>
  </si>
  <si>
    <t>9.1.2.3</t>
  </si>
  <si>
    <t>9.1.2.4</t>
  </si>
  <si>
    <t>9.1.3.1</t>
  </si>
  <si>
    <t>9.1.3.2</t>
  </si>
  <si>
    <t>EXTINTOR DE INCÊNDIO PORTÁTIL COM CARGA DE CO2 DE 4 KG, CLASSE BC - FORNECIMENTO E INSTALAÇÃO</t>
  </si>
  <si>
    <t>ISOLAMENTO TERMICO COM PLACAS DE ISOPOR</t>
  </si>
  <si>
    <t>TERMINAL VENTILAÇÃO 50 MM</t>
  </si>
  <si>
    <t xml:space="preserve">	89520</t>
  </si>
  <si>
    <t>JOELHO 45 GRAUS, PVC, SERIE R, ÁGUA PLUVIAL, DN 50 MM, JUNTA ELÁSTICA, FORNECIDO E INSTALADO EM RAMAL DE ENCAMINHAMENTO</t>
  </si>
  <si>
    <t>TUBO PVC, SÉRIE R, ÁGUA PLUVIAL, DN 50 MM, FORNECIDO E INSTALADO EM RAMAL DE ENCAMINHAMENTO</t>
  </si>
  <si>
    <t>9.2.1.2</t>
  </si>
  <si>
    <t>9.2.1.3</t>
  </si>
  <si>
    <t>9.2.2.6</t>
  </si>
  <si>
    <t>9.3.5</t>
  </si>
  <si>
    <t>PAVIMENTAÇÃO - PISOS</t>
  </si>
  <si>
    <t>6.3</t>
  </si>
  <si>
    <t>6.3.1</t>
  </si>
  <si>
    <t>6.3.2</t>
  </si>
  <si>
    <t>6.3.3</t>
  </si>
  <si>
    <t>6.3.4</t>
  </si>
  <si>
    <t>6.3.5</t>
  </si>
  <si>
    <t>6.3.6</t>
  </si>
  <si>
    <t>6.3.7</t>
  </si>
  <si>
    <t>7.2.3</t>
  </si>
  <si>
    <t>7.2.7</t>
  </si>
  <si>
    <t>7.5</t>
  </si>
  <si>
    <t>7.5.1</t>
  </si>
  <si>
    <t>7.5.2</t>
  </si>
  <si>
    <t>7.5.3</t>
  </si>
  <si>
    <t>8.3.1</t>
  </si>
  <si>
    <t>8.3.2</t>
  </si>
  <si>
    <t>8.3.3</t>
  </si>
  <si>
    <t>8.3.4</t>
  </si>
  <si>
    <t>8.6.2</t>
  </si>
  <si>
    <t>11.4</t>
  </si>
  <si>
    <t>11.4.1</t>
  </si>
  <si>
    <t>11.4.2</t>
  </si>
  <si>
    <t>BDI 28,92%</t>
  </si>
  <si>
    <t>COBE.000168</t>
  </si>
  <si>
    <t>TELHAMENTO COM TELHA METÁLICA TERMOACÚSTICA E = 50 MM, COM ATÉ 2 ÁGUAS, INCLUSO IÇAMENTO REF. TPR35 – EPS 50mm Tuper S/A</t>
  </si>
  <si>
    <t>TELHAMENTO COM TELHA METÁLICA TERMOACÚSTICA E = 50 MM, COM ATÉ 2 ÁGUAS, INCLUSO IÇAMENTO REF. TPR35 – EPS 50mm Tuper S/A - FECHAMENTO LATERAL</t>
  </si>
  <si>
    <t>COBE.000169</t>
  </si>
  <si>
    <t xml:space="preserve">PINTURA COM TINTA ALQUÍDICA DE ACABAMENTO (ESMALTE SINTÉTICO BRILHANTE) APLICADA A ROLO OU PINCEL SOBRE SUPERFÍCIES METÁLICAS EXECUTADO EM OBRA (POR DEMÃO) - REF. AZUL DEL REY SUVINIL </t>
  </si>
  <si>
    <t xml:space="preserve">PINTURA COM TINTA ALQUÍDICA DE ACABAMENTO (ESMALTE SINTÉTICO BRILHANTE) APLICADA A ROLO OU PINCEL SOBRE SUPERFÍCIES METÁLICAS EXECUTADO EM OBRA (POR DEMÃO) - REF. CINZA DEL REY SUVINIL </t>
  </si>
  <si>
    <t xml:space="preserve">PINTURA COM TINTA ALQUÍDICA DE ACABAMENTO (ESMALTE SINTÉTICO BRILHANTE) APLICADA A ROLO OU PINCEL SOBRE SUPERFÍCIES METÁLICAS EXECUTADO EM OBRA (POR DEMÃO) - REF. BRANCO DEL REY, SUVINIL </t>
  </si>
  <si>
    <t>PINTURA DE PISO COM TINTA EPÓXI, APLICAÇÃO MANUAL, 2 DEMÃOS, INCLUSO PRIMER EPÓXI</t>
  </si>
  <si>
    <t>COBE.000059</t>
  </si>
  <si>
    <t>ADITIVO IMPERMEABILIZANTE DE PEGA NORMAL PARA ARGAMASSAS E CONCRETOS - REF. SIKA1</t>
  </si>
  <si>
    <t>IMPERMEABILIZAÇÃO DE SUPERFÍCIE COM ARGAMASSA POLIMÉRICA / MEMBRANA ACRÍLICA, 3 DEMÃOS - REF. Denvertec 100</t>
  </si>
  <si>
    <t>TORNEIRA CROMADA LONGA, DE PAREDE, 1/2 OU 3/4, PARA PIA DE COZINHA, PADRÃO POPULAR - FORNECIMENTO E INSTALAÇÃO - Ref. 1158 Trio LEED</t>
  </si>
  <si>
    <t>INHI.000424</t>
  </si>
  <si>
    <t>SIFÃO DO TIPO GARRAFA/COPO EM PVC 1.1/2 X 1.1/2 - FORNECIMENTO E INSTALAÇÃO</t>
  </si>
  <si>
    <t>INHI.000080</t>
  </si>
  <si>
    <t>INHI.001872</t>
  </si>
  <si>
    <t>GRELHA COM CALHA E CESTO COLETOR PARA PISO EM AÇO INOXIDÁVEL, LARGURA DE 15 CM</t>
  </si>
  <si>
    <t>PLACA DE OBRA 2,0X2,0M COM PINTURA ESMALTE - FORNECIMENTO E INSTALAÇÃO</t>
  </si>
  <si>
    <t>REMOÇÃO DE CORRIMÃO</t>
  </si>
  <si>
    <t>DEMOLIÇÃO DE PAVIMENTAÇÃO EXTERNA (PASSEIO PÚBLICO / CALÇADA)</t>
  </si>
  <si>
    <t>ESCAVAÇÕES MECANIZADAS</t>
  </si>
  <si>
    <t>ATERRO E/OU REATERRO MECANIZADAS</t>
  </si>
  <si>
    <t>ARRASAMENTO MECANICO DE ESTACA DE CONCRETO ARMADO, DIAMETROS DE ATÉ 40 CM</t>
  </si>
  <si>
    <t>CORTE E DOBRA AÇO CA-60 ⱷ 5,00 MM DE BLOCOS, VIGAS BALDRAMES E SAPATAS</t>
  </si>
  <si>
    <t>CORTE E DOBRA AÇO CA-50 ⱷ 10,00 MM DE BLOCOS, VIGAS BALDRAMES E SAPATAS</t>
  </si>
  <si>
    <t>CONCRETO FCK 25 MPA USINADO</t>
  </si>
  <si>
    <t xml:space="preserve">LASTRO DE CONCRETO MAGRO, APLICADO EM BLOCOS </t>
  </si>
  <si>
    <t>FORMA DE MADEIRA E= 2,5 CM PARA VIGAS BALDRAME E BLOCOS</t>
  </si>
  <si>
    <t>CORTE E DOBRA AÇO CA-50 ⱷ 8,00 MM DE BLOCOS, VIGAS BALDRAMES E SAPATAS</t>
  </si>
  <si>
    <t>LANÇAMENTO COM USO DE BOMBAS, ADENSAMENTO E ACABAMENTO DE CONCRETO</t>
  </si>
  <si>
    <t>IMPERMEABILIZAÇÃO DE SUPERFÍCIE COM EMULSÃO ASFÁLTICA, 2 DEMÃOS</t>
  </si>
  <si>
    <t>LASTRO COM MATERIAL GRANULAR (BRITA 1 E BRITA 2), SOBRE SOLO</t>
  </si>
  <si>
    <t>CORTE E DOBRA AÇO CA-50 ⱷ 6,30 MM DE BLOCOS, VIGAS BALDRAMES E SAPATAS</t>
  </si>
  <si>
    <t>FORMA DE MADEIRA E= 2,5 CM PARA PILARES</t>
  </si>
  <si>
    <t>CORTE E DOBRA AÇO CA-60 ⱷ 5,00 MM DE PILARES E VIGAS</t>
  </si>
  <si>
    <t>CORTE E DOBRA AÇO CA-50 ⱷ 10,00 MM DE PILARES E VIGAS</t>
  </si>
  <si>
    <t>CORTE E DOBRA AÇO CA-50 ⱷ 12,50 MM DE PILARES E VIGAS</t>
  </si>
  <si>
    <t>LANÇAMENTO DOM USO DE BOMBAS PARA CONCRETO</t>
  </si>
  <si>
    <t>FORMA DE MADEIRA E= 2,5 CM PARA VIGAS</t>
  </si>
  <si>
    <t>CORTE E DOBRA AÇO CA-50 ⱷ 8,00 MM DE PILARES E VIGAS</t>
  </si>
  <si>
    <t>CONTROLE TECNOLOGICO DE CONCRETOS - COLETA E RUPTURA DE CORPOS DE PROVA</t>
  </si>
  <si>
    <t>FORNECIMENTO E INSTALAÇÃO DE PERFIL EM CHAPA DOBRADA UDCE 200X75X25X2,65 (7,96KG/M)</t>
  </si>
  <si>
    <t>FORNECIMENTO E INSTALAÇÃO DE PERFIL EM CHAPA DOBRADA UDCE 300X100X25X4,75 (19,35KG/M)</t>
  </si>
  <si>
    <t>FORNECIMENTO E INSTALAÇÃO DE PERFIL CANTONEIRA L 2" X 3/16" (3,63KG/M)</t>
  </si>
  <si>
    <t>FORNECIMENTO E INSTALAÇÃO DE PERFIL CANTONEIRA L 1 1/2" X 1/8" (1,83KG/M)</t>
  </si>
  <si>
    <t>FORNECIMENTO E INSTALAÇÃO DE PERFIL TUBULAR RETANGULAR 125X75X2,65 (8,13KG/M)</t>
  </si>
  <si>
    <t>FORNECIMENTO E INSTALAÇÃO DE CHAPA 5/8"</t>
  </si>
  <si>
    <t>FORNECIMENTO E INSTALAÇÃO DE CHAPA 1/4"</t>
  </si>
  <si>
    <t>FORNECIMENTO E INSTALAÇÃO DE CHAPA 1/8"</t>
  </si>
  <si>
    <t>FORNECIMENTO E INSTALAÇÃO DE CABO DE AÇO 1/4" (0,25KG/M)</t>
  </si>
  <si>
    <t>FORNECIMENTO E INSTALAÇÃO DE CABO DE AÇO 1/8" (0,62KG/M)</t>
  </si>
  <si>
    <t>FORNECIMENTO E INSTALAÇÃO DE CHUMBADOR MECÂNICO 1/2"X114MM</t>
  </si>
  <si>
    <t>FORNECIMENTO E INSTALAÇÃO DE PARAFUSO AUTOBROCANTE 14X3/4" COM VEDAÇÃO EPDM</t>
  </si>
  <si>
    <t>FORNECIMENTO E INSTALAÇÃO DE PARAFUSO AUTOBROCANTE 12X2.3/8" COM VEDAÇÃO EPDM</t>
  </si>
  <si>
    <t>FORNECIMENTO E INSTALAÇÃO DE RUFO DE ALUMÍNIO E=0,8MM, LARGURA 25CM</t>
  </si>
  <si>
    <t>FORNECIMENTO E INSTALAÇÃO DE CUMEEIRA EM ALUMÍNIO, ESPESSURA DE 0,8 MM</t>
  </si>
  <si>
    <t>FORNECIMENTO E INSTALAÇÃO DE TANQUE EM INOX CONFORME DETALHAMENTO PROJETO</t>
  </si>
  <si>
    <t>INEL.002983</t>
  </si>
  <si>
    <t>INEL.001105</t>
  </si>
  <si>
    <t>FORNECIMENTO E INSTALAÇÃO DE TERMINAL TIPO ILHÓS PARA CABO DE #2,5 - 6,0 MM²</t>
  </si>
  <si>
    <t>FORNECIMENTO E APLICAÇÃO DE ANILHA DE IDENTIFICAÇÃO DE CIRCUITOS/CABOS</t>
  </si>
  <si>
    <t>FORNECIMENTO E APLICAÇÃO DE PLACA DE IDENTIFICAÇÃO DE TOMADAS</t>
  </si>
  <si>
    <t>FORNECIMENTO E INSTALAÇÃO DE SWITCH POE C/ 24 PORTAS, CATEGORIA 6, 19"X1U, C/ CONEXÕES, FIXAÇÕES E ACESSÓRIOS. REF:: FURUKAWA OU EQUIVALENTES TÉCNICOS</t>
  </si>
  <si>
    <t>FORNECIMENTO E INSTALAÇÃO DE PATCH PANEL C/ 24 PORTAS, CATEGORIA 6, 19"X1U, C/ CONEXÕES, FIXAÇÕES E ACESSÓRIOS. REF:: FURUKAWA OU EQUIVALENTES TÉCNICOS</t>
  </si>
  <si>
    <t>RACK 12US PARA CABEAMENTO ESTRUTURADO, INCLUINDO COMPONENTES PARA FIXAÇÃO</t>
  </si>
  <si>
    <t xml:space="preserve">FORNECIMENTO E INSTALAÇÃO DE RÉGUA COM 4 TOMADAS 2P+T 10A/250VCA PARA FIXAÇÃO RACK PADRÃO 19", ALATURA 1U, COM CONEXÕES, FIXAÇÕES E ACESSÓRIOS. </t>
  </si>
  <si>
    <t>INEL.001945</t>
  </si>
  <si>
    <t>INEL.000498</t>
  </si>
  <si>
    <t>INEL.0003166</t>
  </si>
  <si>
    <t>FORNECIMENTO E INSTALÇÃO DE PLACA 4X2 COM FURO SÁIDA DE FIOS</t>
  </si>
  <si>
    <t>CONDULETE ALUMINIO MULTIPLO X 1" - FORNECIMENTO E INSTALAÇÃO</t>
  </si>
  <si>
    <t>FORNECIMENTO E INSTALAÇÃO DE CÂMERA INFRAVERMELHO COM 20 M DE ALCANCE</t>
  </si>
  <si>
    <t>INEL.001131</t>
  </si>
  <si>
    <t>FORNECIMENTO E INSTALÇAÕ SOLDA EXOTERMICA</t>
  </si>
  <si>
    <t>INEL.000390</t>
  </si>
  <si>
    <t>INEL.000109</t>
  </si>
  <si>
    <t>FORNECIMENTO E INSTALAÇÃO DE TERMINAL EM LATÃO, TIPO UNIVERSAL DE PRESSÃO PARA CABOS DE COBRE DE 35MM². REF.: TEL-5035 DA TERMOTÉCNICA OU EQUIVALENTES TÉCNICOS</t>
  </si>
  <si>
    <t>FORNECIMENTO E INSTALAÇÃO DE TERMINAL AÉREO EM BARRA CHATA DE ALUMÍNIO 1/4" X 3/4"X 600MM  COM ACESSÓRIOS PARA FIXAÇÃO. REF.: TEL-940 TERMOTÉCNICA OU EQUIVALENTES TÉCNICOS.</t>
  </si>
  <si>
    <t>FORNECIMENTO E INSTALAÇÃO DE RE-BAR – BARRAS REDONDAS DE AÇO GALVANIZADAS A FOGO COM DIÂMETRO DE Ø 8MM″, ÁREA DE 50 MM², C/ CONEXÕES, FIXAÇÕES E ACESSÓRIOS. REF.: TEL-762 DA TERMOTÉCNICA OU EQUIVALENTES TÉCNICOS</t>
  </si>
  <si>
    <t>UNIDADE MINISPLIT INVERTER, SÓ FRIO, CAPACIDADE NOMINAL DE 12.000BTU/H, CONDENSADORA DE DESCARGA HORIZONTAL, COM PROTEÇÃO GALVÂNICA NAS ALETAS DO CONDENSADOR, GÁS REFRIGERANTE ECOLÓGICO (HFC). COMBINAÇÃO DE UNIDADES: INTERNA, HI WALL 12.000BTU/H (MODELO REF.: 42FVCA12CS). EXTERNA, MODELO DE REFERÊNCIA  38FVCA12CS. FABRICANTE DE REF.: CARRIER, EQUIVALENTE OU SUPERIOR. TENSÃO: 220V-1Ø-60HZ</t>
  </si>
  <si>
    <t>TUBO DE COBRE RÍGIDO PARA REFRIGERAÇÃO, ESP. PAREDE 0.79 MM Ø1/4", INCLUINDO SUPORTES, SOLDA E ACESSÓRIOS PARA INSTALAÇÃO, COM ISOLAMENTO EM ESPUMA ELASTOMÉRICA - REF. ARMAFLEX OU EQUIVALENTE - FORNECIMENTO E INSTALAÇÃO</t>
  </si>
  <si>
    <t>TUBO DE COBRE RÍGIDO PARA REFRIGERAÇÃO, ESP. PAREDE 0.79 MM Ø1/2", INCLUINDO SUPORTES, SOLDA E ACESSÓRIOS PARA INSTALAÇÃO, COM ISOLAMENTO EM ESPUMA ELASTOMÉRICA - REF. ARMAFLEX OU EQUIVALENTE - FORNECIMENTO E INSTALAÇÃO</t>
  </si>
  <si>
    <t xml:space="preserve">UNIDADE MINIVENTILADORA TIPO AXIAL, DIÂMETRO DE 150 MM E VAZÃO NOMINAL ATÉ 340 M³/H COM VENEZIANA DE DESCARGA AUTO FECHANTE EM PLÁSTICO REF.: SILENT-300 PLUS DA SOLER &amp; PALAU, EQUIVALENTE OU SUPERIOR. TENSÃO: 220V-1Ø-60HZ </t>
  </si>
  <si>
    <t xml:space="preserve">VENEZIANA DE AR EXTERNO EM ALUMINIO EXTRUDADO ANODIZADO, COM ALETAS FIXAS HORIZONTAIS, TELA DE PVC, PINTADAS NA COR DA FACHADA. REF. AWK 300X250, DA TROX, OU EQUIVALENTE TÉCNICO. 
</t>
  </si>
  <si>
    <t>AMORTECEDOR DE IMPACTO E VIBRAÇÃO, TIPO COXIM DE BORRACHA, DIMENSÕES Ø50X50MM, C/ PARAFUSO DE AJUSTE ATÉ 3/8", CAPACIDADE 150KG.</t>
  </si>
  <si>
    <t>EXTINTOR DE INCÊNDIO PORTÁTIL COM CARGA PQS 6KG, CLASSE ABC - FORNECIMENTO E INSTALAÇÃO</t>
  </si>
  <si>
    <t>PLACA DE SINALIZAÇÃO, FOTOLUMINESCENTE, EM PVC 20X40 (ROTAS SÁIDA)</t>
  </si>
  <si>
    <t>PLACA DE SINALIZAÇÃO, FOTOLUMINESCENTE, EM PVC 30X30 (EXTINTOR)</t>
  </si>
  <si>
    <t>CAMADA SEPARADORA PARA EXECUÇÃO DE RADIER, PISO DE CONCRETO OU LAJE SOBRE SOLO, EM LONA PLÁSTICA</t>
  </si>
  <si>
    <t>FORMA DE MADEIRA E= 2,5 CM PARA RADIER, PISO DE CONCRETO OU LAJE SOBRE SOLO</t>
  </si>
  <si>
    <t>ARMAÇÃO PARA EXECUÇÃO DE RADIER, PISO DE CONCRETO OU LAJE SOBRE SOLO, COM USO DE TELA Q-246 E TRELIÇA TG8</t>
  </si>
  <si>
    <t>CORTE E DOBRA AÇO CA-60 ⱷ 5,00 MM DE ESTRUTURAS DIVERSAS</t>
  </si>
  <si>
    <t>CORTE E DOBRA AÇO CA-50 ⱷ 8,00 MM DE ESTRUTURAS DIVERSAS</t>
  </si>
  <si>
    <t>CORTE E DOBRA AÇO CA-25 ⱷ 12,50 MM DE ESTRUTURAS DIVERSAS</t>
  </si>
  <si>
    <t>CONCRETO FCK 30 MPA USINADO</t>
  </si>
  <si>
    <t>LANÇAMENTO COM USO DE BOMBAS PARA CONCRETO</t>
  </si>
  <si>
    <t>ACABAMENTO POLIDO PARA PISO DE CONCRETO ARMADO OU LAJE SOBRE SOLO</t>
  </si>
  <si>
    <t>EXECUÇÃO DE PAVIMENTO EM PISO INTERTRAVADO, COM BLOCO RETANGULAR COR NATURAL DE 20 X 10 CM, ESPESSURA 8 CM</t>
  </si>
  <si>
    <t>MEIO-FIO DE CONCRETO PRÉ-MOLDADO 12X15X30X100CM - REJUNTADO COM ARGAMASSA CIMENTO-AREIA 1:4</t>
  </si>
  <si>
    <t>PPCI.000011</t>
  </si>
  <si>
    <t>PPCI.000125</t>
  </si>
  <si>
    <t>FUES.000701</t>
  </si>
  <si>
    <t>JUNTA DE RETRAÇÃO, COM APLICAÇÃO DE DESMOLDANTE</t>
  </si>
  <si>
    <t>13.15</t>
  </si>
  <si>
    <t>EXECUÇÃO DE JUNTAS DE CONTRAÇÃO PARA PAVIMENTOS DE CONCRETO</t>
  </si>
  <si>
    <t>IMPE.000001</t>
  </si>
  <si>
    <t>JUNTA DE ENCONTRO EM EPS 20MM ACABAMENTO COM SELANTE BASE POLIURETANO</t>
  </si>
  <si>
    <t>065125</t>
  </si>
  <si>
    <t>058126</t>
  </si>
  <si>
    <t>067801</t>
  </si>
  <si>
    <t>068414</t>
  </si>
  <si>
    <t>055863</t>
  </si>
  <si>
    <t>INEL.001132</t>
  </si>
  <si>
    <t>vedação entre o mourão existente e a nova cabine de medição</t>
  </si>
  <si>
    <t>vedação da cabine de medição</t>
  </si>
  <si>
    <t>ALVENARIA DE VEDAÇÃO DE BLOCOS VAZADOS DE CONCRETO DE 14X19X29 CM (ESPESSURA 14 CM) E ARGAMASSA DE ASSENTAMENTO COM PREPARO MANUAL</t>
  </si>
  <si>
    <t>ALVENARIA DE VEDAÇÃO DE BLOCOS CERÂMICOS FURADOS NA VERTICAL DE 9X19X39 CM (ESPESSURA 9 CM) E ARGAMASSA DE ASSENTAMENTO COM PREPARO MANUAL</t>
  </si>
  <si>
    <t>8.1.2</t>
  </si>
  <si>
    <t>8.1.3</t>
  </si>
  <si>
    <t xml:space="preserve">90830	</t>
  </si>
  <si>
    <t>FECHADURA DE EMBUTIR COM CILINDRO, EXTERNA, COMPLETA, ACABAMENTO PADRÃO MÉDIO, INCLUSO EXECUÇÃO DE FURO - FORNECIMENTO E INSTALAÇÃO</t>
  </si>
  <si>
    <t>8.2.4</t>
  </si>
  <si>
    <t>8.2.5</t>
  </si>
  <si>
    <t>8.2.6</t>
  </si>
  <si>
    <t>ESQV.001207</t>
  </si>
  <si>
    <t>INSTALAÇÃO DE VIDRO ARAMADO, E = 6 MM, EM ESQUADRIA DE ALUMÍNIO OU PVC, FIXADO COM BAGUETE, ENCAIXADO EM PERFIL U</t>
  </si>
  <si>
    <t>REVESTIMENTOS DE PAREDE</t>
  </si>
  <si>
    <t>vedações novas</t>
  </si>
  <si>
    <t>externo das vedações novas</t>
  </si>
  <si>
    <t>interno das vedações novas</t>
  </si>
  <si>
    <t>8.3.5</t>
  </si>
  <si>
    <t>8.3.6</t>
  </si>
  <si>
    <t>8.3.7</t>
  </si>
  <si>
    <t>8.3.8</t>
  </si>
  <si>
    <t>8.3.9</t>
  </si>
  <si>
    <t>externo das vedações novas e vedação entre o mourão existente</t>
  </si>
  <si>
    <t>8.3.10</t>
  </si>
  <si>
    <t>CHAPISCO APLICADO EM ALVENARIA (COM PRESENÇA DE VÃOS) E ESTRUTURAS DE CONCRETO DE FACHADA, COM COLHER DE PEDREIRO. ARGAMASSA TRAÇO 1:3 EM BETONEIRA 400L</t>
  </si>
  <si>
    <t>EMBOÇO OU MASSA ÚNICA EM ARGAMASSA TRAÇO 1:2:8, PREPARO MECÂNICO COM BETONEIRA 400 L, APLICADA MANUALMENTE EM PANOS DE FACHADA COM PRESENÇA DE VÃOS, ESPESSURA DE 25 MM</t>
  </si>
  <si>
    <t>APLICAÇÃO MANUAL DE MASSA ACRÍLICA EM PAREDES EXTERNAS, DUAS DEMÃOS</t>
  </si>
  <si>
    <t>EMASSAMENTO COM MASSA LÁTEX, APLICAÇÃO EM PAREDES INTERNAS, DUAS DEMÃOS, LIXAMENTO MANUAL</t>
  </si>
  <si>
    <t>APLICAÇÃO MANUAL DE TINTA LÁTEX ACRÍLICA EM PAREDE EXTERNAS, DUAS DEMÃOS - BRANCO</t>
  </si>
  <si>
    <t>APLICAÇÃO MANUAL DE TINTA LÁTEX ACRÍLICA EM PAREDE EXTERNAS, DUAS DEMÃOS - CINZA GRAFITE</t>
  </si>
  <si>
    <t>5.3</t>
  </si>
  <si>
    <t>ABRIGO ELETRICA</t>
  </si>
  <si>
    <t>7.5.4</t>
  </si>
  <si>
    <t>7.5.5</t>
  </si>
  <si>
    <t>7.5.6</t>
  </si>
  <si>
    <t>7.5.7</t>
  </si>
  <si>
    <t>7.5.8</t>
  </si>
  <si>
    <t>7.6</t>
  </si>
  <si>
    <t>7.6.1</t>
  </si>
  <si>
    <t>7.6.2</t>
  </si>
  <si>
    <t>7.6.3</t>
  </si>
  <si>
    <t>7.5.9</t>
  </si>
  <si>
    <t>kgf</t>
  </si>
  <si>
    <t>FORMA DE MADEIRA E= 2,5 CM PARA LAJES</t>
  </si>
  <si>
    <t>CORTE E DOBRA AÇO CA-50 ⱷ 5,00 MM DE LAJES</t>
  </si>
  <si>
    <t>CORTE E DOBRA AÇO CA-50 ⱷ 8,00 MM DE LAJES</t>
  </si>
  <si>
    <t>ALVENARIA DE BLOCOS DE CONCRETO ESTRUTURAL 14X19X29 CM (ESPESSURA 14 CM)</t>
  </si>
  <si>
    <t>GRAUTE FGK=15 MPA</t>
  </si>
  <si>
    <t>FUES.000325</t>
  </si>
  <si>
    <t>6.1.4</t>
  </si>
  <si>
    <t>6.1.5</t>
  </si>
  <si>
    <t>6.1.6</t>
  </si>
  <si>
    <t>COMPACTAÇÃO MECÂNICA DE SOLO, COM COMPACTADOR DE SOLOS A PERCUSSÃO</t>
  </si>
  <si>
    <t>FORNECIMENTO, MONTAGEM E DESMONTAGEM DE ANDAIME METÁLICO TUBULAR TIPO TORRE - LOCAÇÃO</t>
  </si>
  <si>
    <t>ESTACA HÉLICE CONTÍNUA, DIÂMETRO DE 30 CM - MO, EQUIPAMENTOS, MOB E DESMOB</t>
  </si>
  <si>
    <t>MONTAGEM DE ARMADURA TRANSVERSAL DE ESTACAS DE SEÇÃO CIRCULAR, DIÂMETRO = 5,0 MM</t>
  </si>
  <si>
    <t>MONTAGEM DE ARMADURA DE ESTACAS, DIÂMETRO = 10,0 MM</t>
  </si>
  <si>
    <t xml:space="preserve">	ARMAÇÃO VERTICAL DE ALVENARIA ESTRUTURAL; DIÂMETRO DE 10,0 MM</t>
  </si>
  <si>
    <t>FORNECIMENTO E INTALAÇÃO DE PORTÃO METÁLICO TRÊS FOLHAS (3,14X2,60 M) DE CORRER COM PINTURA ELETROSTÁTICA BRANCA, QUADRO EXTERNO EM TUBO METALON 40X70MM, TUBO INTERNO 1” A CADA 15CM</t>
  </si>
  <si>
    <t>FORNECIMENTO E INTALAÇÃO DE PORTÃO METÁLICO UMA FOLHA (5,06X2,60 M) DE CORRER COM PINTURA ELETROSTÁTICA BRANCA, QUADRO EXTERNO EM TUBO METALON 40X70MM, TUBO INTERNO 1” A CADA 15CM</t>
  </si>
  <si>
    <t>ESQV.001208</t>
  </si>
  <si>
    <t>ESQV.001209</t>
  </si>
  <si>
    <t>ESQV.001210</t>
  </si>
  <si>
    <t>FORNECIMENTO E INSTALAÇÃO CERCAS METÁLICAS EM TUBO GALVANIZADO A QUENTE COM PINTURA ELETROSTÁTICA 3,40 x 2,0m</t>
  </si>
  <si>
    <t>G01 - fechamento terréno</t>
  </si>
  <si>
    <t>G02 - fechamento terréno</t>
  </si>
  <si>
    <t>FORNECIMENTO E INSTALAÇÃO CERCAS METÁLICAS EM TUBO GALVANIZADO A QUENTE COM PINTURA ELETROSTÁTICA 2,40 x 2,0m</t>
  </si>
  <si>
    <t>ESQV.001211</t>
  </si>
  <si>
    <t>ESQV.001212</t>
  </si>
  <si>
    <t>8.5.2</t>
  </si>
  <si>
    <t>contrapiso área coberta, laje abrigo elétrica</t>
  </si>
  <si>
    <t>DEMOLIÇÃO DOS MOURÕES E CERCAS</t>
  </si>
  <si>
    <t>ao lado portão de acesso principal, fachada norte</t>
  </si>
  <si>
    <t xml:space="preserve"> TRAN.000002 </t>
  </si>
  <si>
    <t>Remoção de entulho, inclusive o transporte e descarga em caçambas de aço - em unidades de, até, 5m³</t>
  </si>
  <si>
    <t xml:space="preserve"> 4.3</t>
  </si>
  <si>
    <t xml:space="preserve"> 4.4</t>
  </si>
  <si>
    <t>SERP.000077</t>
  </si>
  <si>
    <t>8.3.11</t>
  </si>
  <si>
    <t>pilares externos</t>
  </si>
  <si>
    <t>FORNECIMENTO E INTALAÇÃO DE PORTÃO METÁLICO UMA FOLHA (5,06X2,10 M) DE CORRER COM PINTURA ELETROSTÁTICA BRANCA, QUADRO EXTERNO EM TUBO METALON 40X70MM, TUBO INTERNO 1” A CADA 15CM</t>
  </si>
  <si>
    <t>PINTURA LÁTEX ACRÍLICA PREMIUM, APLICAÇÃO MANUAL EM PAREDES, DUAS DEMÃOS - REF. MANUSCRITO CORAL</t>
  </si>
  <si>
    <t>10.6</t>
  </si>
  <si>
    <t>EXISTENTE</t>
  </si>
  <si>
    <t>10.6.3</t>
  </si>
  <si>
    <t>10.6.1</t>
  </si>
  <si>
    <t>10.6.2</t>
  </si>
  <si>
    <t>10.6.4</t>
  </si>
  <si>
    <t>10.6.1.1</t>
  </si>
  <si>
    <t>10.6.1.2</t>
  </si>
  <si>
    <t>ELETRODUTO</t>
  </si>
  <si>
    <t>10.6.2.1</t>
  </si>
  <si>
    <t>10.6.3.1</t>
  </si>
  <si>
    <t>10.6.4.1</t>
  </si>
  <si>
    <t>10.6.4.2</t>
  </si>
  <si>
    <t>TOMADA PADRÃO BRASILEIRO (2 MÓDULOs), 2P+T 10 A, INCLUINDO SUPORTE E PLACA - FORNECIMENTO E INSTALAÇÃO</t>
  </si>
  <si>
    <t>INEL.003496</t>
  </si>
  <si>
    <t>FORNECIMENTO E INSTALAÇÃO DE TOMADA DUPLA FÊMEA RJ 45 CAT. 6</t>
  </si>
  <si>
    <t>SERT.000026</t>
  </si>
  <si>
    <t>CERTIFICAÇÃO DE PONTO PARA REDE ESTRUTURADA CAT6</t>
  </si>
  <si>
    <t>SESC SC_MESA BRASIL FORQUILHINHA_COBERTURA_R02</t>
  </si>
  <si>
    <t xml:space="preserve">SINAPI - 08/2023 - Santa Catarina
</t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</si>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</sst>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 &quot;* #,##0.00_-;&quot;-R$ &quot;* #,##0.00_-;_-&quot;R$ &quot;* \-??_-;_-@_-"/>
    <numFmt numFmtId="165" formatCode="#,##0.00\ %"/>
    <numFmt numFmtId="166" formatCode="&quot;R$&quot;\ #,##0.00"/>
    <numFmt numFmtId="167" formatCode="0.0000"/>
  </numFmts>
  <fonts count="27" x14ac:knownFonts="1">
    <font>
      <sz val="11"/>
      <name val="Arial"/>
      <family val="1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9.35"/>
      <color rgb="FF0000FF"/>
      <name val="Arial"/>
      <family val="1"/>
      <charset val="1"/>
    </font>
    <font>
      <u/>
      <sz val="7.7"/>
      <color rgb="FF0000FF"/>
      <name val="Arial"/>
      <family val="1"/>
      <charset val="1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0"/>
      <name val="Arial"/>
      <family val="2"/>
      <charset val="1"/>
    </font>
    <font>
      <b/>
      <sz val="11"/>
      <name val="Arial"/>
      <family val="1"/>
      <charset val="1"/>
    </font>
    <font>
      <b/>
      <sz val="10"/>
      <name val="Arial"/>
      <family val="1"/>
      <charset val="1"/>
    </font>
    <font>
      <sz val="10"/>
      <name val="Arial"/>
      <family val="1"/>
      <charset val="1"/>
    </font>
    <font>
      <b/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1"/>
      <charset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1"/>
      <name val="Arial"/>
      <family val="1"/>
    </font>
    <font>
      <sz val="10"/>
      <name val="Arial"/>
      <family val="2"/>
    </font>
    <font>
      <sz val="11"/>
      <name val="Arial"/>
      <family val="1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1"/>
      <charset val="1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969696"/>
        <bgColor rgb="FF808080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</borders>
  <cellStyleXfs count="25">
    <xf numFmtId="0" fontId="0" fillId="0" borderId="0"/>
    <xf numFmtId="164" fontId="14" fillId="0" borderId="0" applyBorder="0" applyProtection="0"/>
    <xf numFmtId="9" fontId="14" fillId="0" borderId="0" applyBorder="0" applyProtection="0"/>
    <xf numFmtId="0" fontId="4" fillId="0" borderId="0" applyBorder="0" applyProtection="0"/>
    <xf numFmtId="0" fontId="5" fillId="0" borderId="0" applyBorder="0" applyProtection="0"/>
    <xf numFmtId="164" fontId="14" fillId="0" borderId="0" applyBorder="0" applyProtection="0"/>
    <xf numFmtId="0" fontId="6" fillId="0" borderId="0"/>
    <xf numFmtId="0" fontId="7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9" fillId="0" borderId="0"/>
    <xf numFmtId="0" fontId="3" fillId="0" borderId="0"/>
    <xf numFmtId="0" fontId="20" fillId="0" borderId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9" fillId="0" borderId="0"/>
    <xf numFmtId="0" fontId="2" fillId="0" borderId="0"/>
    <xf numFmtId="0" fontId="1" fillId="0" borderId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8" fillId="0" borderId="0"/>
    <xf numFmtId="0" fontId="20" fillId="0" borderId="0"/>
  </cellStyleXfs>
  <cellXfs count="177">
    <xf numFmtId="0" fontId="0" fillId="0" borderId="0" xfId="0"/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right" vertical="top" wrapText="1"/>
    </xf>
    <xf numFmtId="0" fontId="11" fillId="2" borderId="0" xfId="0" applyFont="1" applyFill="1" applyAlignment="1">
      <alignment horizontal="left" vertical="top" wrapText="1"/>
    </xf>
    <xf numFmtId="0" fontId="12" fillId="3" borderId="3" xfId="8" applyFont="1" applyFill="1" applyBorder="1" applyAlignment="1">
      <alignment horizontal="center" vertical="center"/>
    </xf>
    <xf numFmtId="0" fontId="12" fillId="3" borderId="3" xfId="8" applyFont="1" applyFill="1" applyBorder="1" applyAlignment="1">
      <alignment vertical="center"/>
    </xf>
    <xf numFmtId="0" fontId="12" fillId="3" borderId="4" xfId="8" applyFont="1" applyFill="1" applyBorder="1" applyAlignment="1">
      <alignment vertical="center"/>
    </xf>
    <xf numFmtId="0" fontId="12" fillId="0" borderId="5" xfId="8" applyFont="1" applyBorder="1" applyAlignment="1" applyProtection="1">
      <alignment vertical="center" wrapText="1"/>
      <protection locked="0"/>
    </xf>
    <xf numFmtId="0" fontId="12" fillId="0" borderId="6" xfId="8" applyFont="1" applyBorder="1" applyAlignment="1" applyProtection="1">
      <alignment horizontal="center" vertical="center" wrapText="1"/>
      <protection locked="0"/>
    </xf>
    <xf numFmtId="0" fontId="12" fillId="0" borderId="7" xfId="8" applyFont="1" applyBorder="1" applyAlignment="1" applyProtection="1">
      <alignment vertical="center" wrapText="1"/>
      <protection locked="0"/>
    </xf>
    <xf numFmtId="0" fontId="12" fillId="0" borderId="8" xfId="8" applyFont="1" applyBorder="1" applyAlignment="1" applyProtection="1">
      <alignment wrapText="1"/>
      <protection locked="0"/>
    </xf>
    <xf numFmtId="0" fontId="12" fillId="0" borderId="9" xfId="8" applyFont="1" applyBorder="1" applyAlignment="1" applyProtection="1">
      <alignment wrapText="1"/>
      <protection locked="0"/>
    </xf>
    <xf numFmtId="0" fontId="12" fillId="0" borderId="10" xfId="8" applyFont="1" applyBorder="1" applyAlignment="1" applyProtection="1">
      <alignment horizontal="center" vertical="center" wrapText="1"/>
      <protection locked="0"/>
    </xf>
    <xf numFmtId="0" fontId="12" fillId="0" borderId="11" xfId="8" applyFont="1" applyBorder="1" applyAlignment="1" applyProtection="1">
      <alignment vertical="center" wrapText="1"/>
      <protection locked="0"/>
    </xf>
    <xf numFmtId="0" fontId="12" fillId="3" borderId="2" xfId="8" applyFont="1" applyFill="1" applyBorder="1" applyAlignment="1">
      <alignment vertical="center"/>
    </xf>
    <xf numFmtId="0" fontId="12" fillId="3" borderId="14" xfId="8" applyFont="1" applyFill="1" applyBorder="1" applyAlignment="1">
      <alignment vertical="center"/>
    </xf>
    <xf numFmtId="0" fontId="16" fillId="5" borderId="0" xfId="0" applyFont="1" applyFill="1" applyAlignment="1">
      <alignment vertical="top" wrapText="1"/>
    </xf>
    <xf numFmtId="0" fontId="9" fillId="2" borderId="2" xfId="0" applyFont="1" applyFill="1" applyBorder="1" applyAlignment="1">
      <alignment horizontal="right" vertical="top" wrapText="1"/>
    </xf>
    <xf numFmtId="0" fontId="16" fillId="5" borderId="0" xfId="0" applyFont="1" applyFill="1" applyAlignment="1">
      <alignment horizontal="right" vertical="top" wrapText="1"/>
    </xf>
    <xf numFmtId="0" fontId="16" fillId="5" borderId="0" xfId="0" applyFont="1" applyFill="1" applyAlignment="1">
      <alignment horizontal="left" vertical="top" wrapText="1"/>
    </xf>
    <xf numFmtId="0" fontId="20" fillId="0" borderId="0" xfId="15"/>
    <xf numFmtId="0" fontId="12" fillId="6" borderId="6" xfId="8" applyFont="1" applyFill="1" applyBorder="1" applyAlignment="1" applyProtection="1">
      <alignment vertical="top" wrapText="1"/>
      <protection locked="0"/>
    </xf>
    <xf numFmtId="0" fontId="12" fillId="6" borderId="7" xfId="8" applyFont="1" applyFill="1" applyBorder="1" applyAlignment="1" applyProtection="1">
      <alignment wrapText="1"/>
      <protection locked="0"/>
    </xf>
    <xf numFmtId="0" fontId="13" fillId="6" borderId="6" xfId="8" applyFont="1" applyFill="1" applyBorder="1" applyAlignment="1" applyProtection="1">
      <alignment vertical="center" wrapText="1"/>
      <protection locked="0"/>
    </xf>
    <xf numFmtId="0" fontId="12" fillId="6" borderId="10" xfId="8" applyFont="1" applyFill="1" applyBorder="1" applyAlignment="1" applyProtection="1">
      <alignment vertical="top" wrapText="1"/>
      <protection locked="0"/>
    </xf>
    <xf numFmtId="0" fontId="12" fillId="6" borderId="12" xfId="8" applyFont="1" applyFill="1" applyBorder="1" applyAlignment="1" applyProtection="1">
      <alignment wrapText="1"/>
      <protection locked="0"/>
    </xf>
    <xf numFmtId="0" fontId="12" fillId="6" borderId="11" xfId="8" applyFont="1" applyFill="1" applyBorder="1" applyAlignment="1" applyProtection="1">
      <alignment wrapText="1"/>
      <protection locked="0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 vertical="top"/>
    </xf>
    <xf numFmtId="4" fontId="15" fillId="0" borderId="0" xfId="0" applyNumberFormat="1" applyFont="1" applyAlignment="1">
      <alignment horizontal="center" vertical="top" wrapText="1"/>
    </xf>
    <xf numFmtId="165" fontId="15" fillId="0" borderId="0" xfId="0" applyNumberFormat="1" applyFont="1" applyAlignment="1">
      <alignment horizontal="center" vertical="top" wrapText="1"/>
    </xf>
    <xf numFmtId="0" fontId="17" fillId="5" borderId="0" xfId="0" applyFont="1" applyFill="1" applyAlignment="1">
      <alignment horizontal="left" vertical="top" wrapText="1"/>
    </xf>
    <xf numFmtId="0" fontId="18" fillId="5" borderId="0" xfId="0" applyFont="1" applyFill="1" applyAlignment="1">
      <alignment horizontal="left" vertical="top" wrapText="1"/>
    </xf>
    <xf numFmtId="0" fontId="18" fillId="5" borderId="0" xfId="0" applyFont="1" applyFill="1" applyAlignment="1">
      <alignment vertical="top" wrapText="1"/>
    </xf>
    <xf numFmtId="0" fontId="20" fillId="6" borderId="2" xfId="15" applyFill="1" applyBorder="1"/>
    <xf numFmtId="0" fontId="16" fillId="5" borderId="2" xfId="0" applyFont="1" applyFill="1" applyBorder="1" applyAlignment="1">
      <alignment vertical="top" wrapText="1"/>
    </xf>
    <xf numFmtId="164" fontId="21" fillId="6" borderId="2" xfId="1" applyFont="1" applyFill="1" applyBorder="1"/>
    <xf numFmtId="164" fontId="22" fillId="0" borderId="2" xfId="1" applyFont="1" applyBorder="1"/>
    <xf numFmtId="10" fontId="23" fillId="9" borderId="1" xfId="0" applyNumberFormat="1" applyFont="1" applyFill="1" applyBorder="1" applyAlignment="1">
      <alignment horizontal="right" vertical="center" wrapText="1"/>
    </xf>
    <xf numFmtId="165" fontId="15" fillId="0" borderId="2" xfId="0" applyNumberFormat="1" applyFont="1" applyBorder="1" applyAlignment="1">
      <alignment horizontal="center" vertical="center" wrapText="1"/>
    </xf>
    <xf numFmtId="164" fontId="22" fillId="0" borderId="2" xfId="1" applyFont="1" applyBorder="1" applyAlignment="1">
      <alignment vertical="center"/>
    </xf>
    <xf numFmtId="10" fontId="21" fillId="0" borderId="2" xfId="2" applyNumberFormat="1" applyFont="1" applyBorder="1"/>
    <xf numFmtId="2" fontId="15" fillId="4" borderId="3" xfId="0" applyNumberFormat="1" applyFont="1" applyFill="1" applyBorder="1" applyAlignment="1">
      <alignment horizontal="left" vertical="top" wrapText="1"/>
    </xf>
    <xf numFmtId="2" fontId="12" fillId="6" borderId="13" xfId="8" applyNumberFormat="1" applyFont="1" applyFill="1" applyBorder="1" applyAlignment="1" applyProtection="1">
      <alignment horizontal="center" vertical="top" wrapText="1"/>
      <protection locked="0"/>
    </xf>
    <xf numFmtId="2" fontId="12" fillId="6" borderId="7" xfId="8" applyNumberFormat="1" applyFont="1" applyFill="1" applyBorder="1" applyAlignment="1" applyProtection="1">
      <alignment horizontal="center" vertical="top" wrapText="1"/>
      <protection locked="0"/>
    </xf>
    <xf numFmtId="2" fontId="12" fillId="6" borderId="11" xfId="8" applyNumberFormat="1" applyFont="1" applyFill="1" applyBorder="1" applyAlignment="1" applyProtection="1">
      <alignment horizontal="center" vertical="top" wrapText="1"/>
      <protection locked="0"/>
    </xf>
    <xf numFmtId="2" fontId="20" fillId="0" borderId="0" xfId="15" applyNumberFormat="1"/>
    <xf numFmtId="167" fontId="21" fillId="6" borderId="2" xfId="15" applyNumberFormat="1" applyFont="1" applyFill="1" applyBorder="1"/>
    <xf numFmtId="0" fontId="20" fillId="0" borderId="0" xfId="15" applyAlignment="1">
      <alignment horizontal="center"/>
    </xf>
    <xf numFmtId="164" fontId="14" fillId="0" borderId="0" xfId="1" applyAlignment="1">
      <alignment horizontal="center"/>
    </xf>
    <xf numFmtId="167" fontId="16" fillId="5" borderId="2" xfId="0" applyNumberFormat="1" applyFont="1" applyFill="1" applyBorder="1" applyAlignment="1">
      <alignment vertical="top" wrapText="1"/>
    </xf>
    <xf numFmtId="0" fontId="17" fillId="5" borderId="0" xfId="0" applyFont="1" applyFill="1" applyAlignment="1">
      <alignment horizontal="left" vertical="center" wrapText="1"/>
    </xf>
    <xf numFmtId="0" fontId="12" fillId="6" borderId="8" xfId="8" applyFont="1" applyFill="1" applyBorder="1" applyAlignment="1" applyProtection="1">
      <alignment horizontal="center" vertical="center" wrapText="1"/>
      <protection locked="0"/>
    </xf>
    <xf numFmtId="0" fontId="12" fillId="6" borderId="9" xfId="8" applyFont="1" applyFill="1" applyBorder="1" applyAlignment="1" applyProtection="1">
      <alignment horizontal="center" vertical="center" wrapText="1"/>
      <protection locked="0"/>
    </xf>
    <xf numFmtId="0" fontId="15" fillId="4" borderId="14" xfId="0" applyFont="1" applyFill="1" applyBorder="1" applyAlignment="1">
      <alignment horizontal="left" vertical="top" wrapText="1"/>
    </xf>
    <xf numFmtId="0" fontId="20" fillId="6" borderId="0" xfId="15" applyFill="1"/>
    <xf numFmtId="0" fontId="15" fillId="4" borderId="4" xfId="0" applyFont="1" applyFill="1" applyBorder="1" applyAlignment="1">
      <alignment horizontal="left" vertical="top" wrapText="1"/>
    </xf>
    <xf numFmtId="0" fontId="17" fillId="6" borderId="0" xfId="0" applyFont="1" applyFill="1" applyAlignment="1">
      <alignment horizontal="left" vertical="top" wrapText="1"/>
    </xf>
    <xf numFmtId="0" fontId="17" fillId="6" borderId="0" xfId="0" applyFont="1" applyFill="1" applyAlignment="1">
      <alignment horizontal="center" vertical="top" wrapText="1"/>
    </xf>
    <xf numFmtId="2" fontId="17" fillId="5" borderId="0" xfId="0" applyNumberFormat="1" applyFont="1" applyFill="1" applyAlignment="1">
      <alignment horizontal="center" vertical="top" wrapText="1"/>
    </xf>
    <xf numFmtId="0" fontId="17" fillId="5" borderId="0" xfId="0" applyFont="1" applyFill="1" applyAlignment="1">
      <alignment horizontal="center" vertical="top" wrapText="1"/>
    </xf>
    <xf numFmtId="0" fontId="10" fillId="7" borderId="0" xfId="15" applyFont="1" applyFill="1" applyAlignment="1">
      <alignment horizontal="right" vertical="top" wrapText="1"/>
    </xf>
    <xf numFmtId="2" fontId="16" fillId="5" borderId="0" xfId="0" applyNumberFormat="1" applyFont="1" applyFill="1" applyAlignment="1">
      <alignment horizontal="right" vertical="top" wrapText="1"/>
    </xf>
    <xf numFmtId="4" fontId="16" fillId="5" borderId="0" xfId="0" applyNumberFormat="1" applyFont="1" applyFill="1" applyAlignment="1">
      <alignment horizontal="right" vertical="top" wrapText="1"/>
    </xf>
    <xf numFmtId="0" fontId="12" fillId="6" borderId="0" xfId="8" applyFont="1" applyFill="1" applyAlignment="1" applyProtection="1">
      <alignment wrapText="1"/>
      <protection locked="0"/>
    </xf>
    <xf numFmtId="0" fontId="20" fillId="0" borderId="0" xfId="15" applyAlignment="1">
      <alignment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0" borderId="0" xfId="15" applyFont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right" vertical="center" wrapText="1"/>
    </xf>
    <xf numFmtId="2" fontId="16" fillId="5" borderId="0" xfId="0" applyNumberFormat="1" applyFont="1" applyFill="1" applyAlignment="1">
      <alignment horizontal="left" vertical="top" wrapText="1"/>
    </xf>
    <xf numFmtId="43" fontId="0" fillId="0" borderId="0" xfId="0" applyNumberFormat="1" applyAlignment="1">
      <alignment horizontal="center"/>
    </xf>
    <xf numFmtId="0" fontId="22" fillId="6" borderId="0" xfId="15" applyFont="1" applyFill="1" applyAlignment="1">
      <alignment horizontal="left" vertical="top" wrapText="1"/>
    </xf>
    <xf numFmtId="0" fontId="19" fillId="6" borderId="0" xfId="15" applyFont="1" applyFill="1"/>
    <xf numFmtId="0" fontId="22" fillId="6" borderId="0" xfId="15" applyFont="1" applyFill="1" applyAlignment="1">
      <alignment vertical="top" wrapText="1"/>
    </xf>
    <xf numFmtId="0" fontId="19" fillId="0" borderId="0" xfId="15" applyFont="1" applyAlignment="1">
      <alignment horizontal="center"/>
    </xf>
    <xf numFmtId="0" fontId="19" fillId="0" borderId="0" xfId="15" applyFont="1"/>
    <xf numFmtId="2" fontId="22" fillId="6" borderId="0" xfId="15" applyNumberFormat="1" applyFont="1" applyFill="1" applyAlignment="1">
      <alignment horizontal="left" vertical="top" wrapText="1"/>
    </xf>
    <xf numFmtId="0" fontId="22" fillId="5" borderId="18" xfId="0" applyFont="1" applyFill="1" applyBorder="1" applyAlignment="1">
      <alignment vertical="top" wrapText="1"/>
    </xf>
    <xf numFmtId="0" fontId="22" fillId="5" borderId="1" xfId="0" applyFont="1" applyFill="1" applyBorder="1" applyAlignment="1">
      <alignment vertical="top" wrapText="1"/>
    </xf>
    <xf numFmtId="2" fontId="22" fillId="5" borderId="1" xfId="0" applyNumberFormat="1" applyFont="1" applyFill="1" applyBorder="1" applyAlignment="1">
      <alignment vertical="top" wrapText="1"/>
    </xf>
    <xf numFmtId="167" fontId="19" fillId="0" borderId="0" xfId="15" applyNumberFormat="1" applyFont="1"/>
    <xf numFmtId="0" fontId="22" fillId="5" borderId="17" xfId="0" applyFont="1" applyFill="1" applyBorder="1" applyAlignment="1">
      <alignment vertical="top" wrapText="1"/>
    </xf>
    <xf numFmtId="0" fontId="22" fillId="5" borderId="1" xfId="0" applyFont="1" applyFill="1" applyBorder="1" applyAlignment="1">
      <alignment horizontal="right" vertical="top" wrapText="1"/>
    </xf>
    <xf numFmtId="0" fontId="23" fillId="4" borderId="1" xfId="0" applyFont="1" applyFill="1" applyBorder="1" applyAlignment="1">
      <alignment horizontal="left" vertical="center" wrapText="1"/>
    </xf>
    <xf numFmtId="2" fontId="23" fillId="4" borderId="1" xfId="0" applyNumberFormat="1" applyFont="1" applyFill="1" applyBorder="1" applyAlignment="1">
      <alignment horizontal="right" vertical="center" wrapText="1"/>
    </xf>
    <xf numFmtId="0" fontId="23" fillId="4" borderId="1" xfId="0" applyFont="1" applyFill="1" applyBorder="1" applyAlignment="1">
      <alignment horizontal="right" vertical="center" wrapText="1"/>
    </xf>
    <xf numFmtId="166" fontId="23" fillId="4" borderId="1" xfId="0" applyNumberFormat="1" applyFont="1" applyFill="1" applyBorder="1" applyAlignment="1">
      <alignment horizontal="right" vertical="center" wrapText="1"/>
    </xf>
    <xf numFmtId="10" fontId="23" fillId="4" borderId="1" xfId="0" applyNumberFormat="1" applyFont="1" applyFill="1" applyBorder="1" applyAlignment="1">
      <alignment horizontal="right" vertical="center" wrapText="1"/>
    </xf>
    <xf numFmtId="0" fontId="19" fillId="0" borderId="0" xfId="15" applyFont="1" applyAlignment="1">
      <alignment horizontal="center" vertical="center"/>
    </xf>
    <xf numFmtId="0" fontId="19" fillId="0" borderId="0" xfId="15" applyFont="1" applyAlignment="1">
      <alignment vertical="center"/>
    </xf>
    <xf numFmtId="164" fontId="19" fillId="0" borderId="1" xfId="1" applyFont="1" applyBorder="1" applyAlignment="1">
      <alignment horizontal="center" vertical="center"/>
    </xf>
    <xf numFmtId="10" fontId="24" fillId="0" borderId="1" xfId="0" applyNumberFormat="1" applyFont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left" vertical="center" wrapText="1"/>
    </xf>
    <xf numFmtId="0" fontId="24" fillId="9" borderId="1" xfId="0" applyFont="1" applyFill="1" applyBorder="1" applyAlignment="1">
      <alignment horizontal="right" vertical="center" wrapText="1"/>
    </xf>
    <xf numFmtId="0" fontId="24" fillId="9" borderId="1" xfId="0" applyFont="1" applyFill="1" applyBorder="1" applyAlignment="1">
      <alignment horizontal="center" vertical="center" wrapText="1"/>
    </xf>
    <xf numFmtId="2" fontId="19" fillId="9" borderId="1" xfId="1" applyNumberFormat="1" applyFont="1" applyFill="1" applyBorder="1" applyAlignment="1">
      <alignment vertical="center"/>
    </xf>
    <xf numFmtId="164" fontId="19" fillId="9" borderId="1" xfId="1" applyFont="1" applyFill="1" applyBorder="1" applyAlignment="1">
      <alignment vertical="center"/>
    </xf>
    <xf numFmtId="164" fontId="22" fillId="9" borderId="1" xfId="1" applyFont="1" applyFill="1" applyBorder="1" applyAlignment="1">
      <alignment vertical="center"/>
    </xf>
    <xf numFmtId="164" fontId="22" fillId="9" borderId="1" xfId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2" fontId="23" fillId="4" borderId="1" xfId="0" applyNumberFormat="1" applyFont="1" applyFill="1" applyBorder="1" applyAlignment="1">
      <alignment horizontal="left" vertical="center" wrapText="1"/>
    </xf>
    <xf numFmtId="0" fontId="24" fillId="9" borderId="1" xfId="0" quotePrefix="1" applyFont="1" applyFill="1" applyBorder="1" applyAlignment="1">
      <alignment horizontal="left" vertical="center" wrapText="1"/>
    </xf>
    <xf numFmtId="164" fontId="23" fillId="4" borderId="1" xfId="0" applyNumberFormat="1" applyFont="1" applyFill="1" applyBorder="1" applyAlignment="1">
      <alignment horizontal="left" vertical="center" wrapText="1"/>
    </xf>
    <xf numFmtId="43" fontId="19" fillId="0" borderId="0" xfId="15" applyNumberFormat="1" applyFont="1" applyAlignment="1">
      <alignment vertical="center"/>
    </xf>
    <xf numFmtId="0" fontId="19" fillId="0" borderId="0" xfId="15" quotePrefix="1" applyFont="1" applyAlignment="1">
      <alignment horizontal="center" vertical="center"/>
    </xf>
    <xf numFmtId="0" fontId="23" fillId="4" borderId="15" xfId="0" applyFont="1" applyFill="1" applyBorder="1" applyAlignment="1">
      <alignment horizontal="left" vertical="center" wrapText="1"/>
    </xf>
    <xf numFmtId="0" fontId="23" fillId="4" borderId="19" xfId="0" applyFont="1" applyFill="1" applyBorder="1" applyAlignment="1">
      <alignment horizontal="left" vertical="center" wrapText="1"/>
    </xf>
    <xf numFmtId="0" fontId="23" fillId="4" borderId="16" xfId="0" applyFont="1" applyFill="1" applyBorder="1" applyAlignment="1">
      <alignment horizontal="left" vertical="center" wrapText="1"/>
    </xf>
    <xf numFmtId="0" fontId="23" fillId="4" borderId="16" xfId="0" applyFont="1" applyFill="1" applyBorder="1" applyAlignment="1">
      <alignment horizontal="right" vertical="center" wrapText="1"/>
    </xf>
    <xf numFmtId="2" fontId="23" fillId="4" borderId="16" xfId="0" applyNumberFormat="1" applyFont="1" applyFill="1" applyBorder="1" applyAlignment="1">
      <alignment horizontal="left" vertical="center" wrapText="1"/>
    </xf>
    <xf numFmtId="164" fontId="23" fillId="4" borderId="16" xfId="0" applyNumberFormat="1" applyFont="1" applyFill="1" applyBorder="1" applyAlignment="1">
      <alignment horizontal="left" vertical="center" wrapText="1"/>
    </xf>
    <xf numFmtId="0" fontId="24" fillId="0" borderId="15" xfId="0" applyFont="1" applyBorder="1" applyAlignment="1">
      <alignment horizontal="right" vertical="center" wrapText="1"/>
    </xf>
    <xf numFmtId="0" fontId="24" fillId="0" borderId="19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164" fontId="19" fillId="0" borderId="16" xfId="1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166" fontId="23" fillId="4" borderId="1" xfId="0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19" fillId="5" borderId="20" xfId="0" applyFont="1" applyFill="1" applyBorder="1" applyAlignment="1">
      <alignment horizontal="center" vertical="top" wrapText="1"/>
    </xf>
    <xf numFmtId="0" fontId="22" fillId="5" borderId="20" xfId="0" applyFont="1" applyFill="1" applyBorder="1" applyAlignment="1">
      <alignment horizontal="right" vertical="top" wrapText="1"/>
    </xf>
    <xf numFmtId="2" fontId="22" fillId="5" borderId="20" xfId="0" applyNumberFormat="1" applyFont="1" applyFill="1" applyBorder="1" applyAlignment="1">
      <alignment horizontal="right" vertical="top" wrapText="1"/>
    </xf>
    <xf numFmtId="0" fontId="19" fillId="0" borderId="20" xfId="15" applyFont="1" applyBorder="1"/>
    <xf numFmtId="0" fontId="20" fillId="0" borderId="0" xfId="15" applyAlignment="1">
      <alignment horizontal="left" vertical="center"/>
    </xf>
    <xf numFmtId="0" fontId="17" fillId="8" borderId="0" xfId="0" applyFont="1" applyFill="1" applyAlignment="1">
      <alignment horizontal="left" vertical="center" wrapText="1"/>
    </xf>
    <xf numFmtId="0" fontId="22" fillId="6" borderId="0" xfId="15" applyFont="1" applyFill="1" applyAlignment="1">
      <alignment horizontal="left" vertical="center" wrapText="1"/>
    </xf>
    <xf numFmtId="0" fontId="22" fillId="5" borderId="18" xfId="0" applyFont="1" applyFill="1" applyBorder="1" applyAlignment="1">
      <alignment horizontal="left" vertical="center" wrapText="1"/>
    </xf>
    <xf numFmtId="0" fontId="22" fillId="5" borderId="17" xfId="0" applyFont="1" applyFill="1" applyBorder="1" applyAlignment="1">
      <alignment horizontal="left" vertical="center" wrapText="1"/>
    </xf>
    <xf numFmtId="0" fontId="19" fillId="5" borderId="20" xfId="0" applyFont="1" applyFill="1" applyBorder="1" applyAlignment="1">
      <alignment horizontal="left" vertical="center" wrapText="1"/>
    </xf>
    <xf numFmtId="0" fontId="20" fillId="6" borderId="0" xfId="15" applyFill="1" applyAlignment="1">
      <alignment horizontal="left" vertical="center"/>
    </xf>
    <xf numFmtId="0" fontId="24" fillId="0" borderId="16" xfId="0" applyFont="1" applyBorder="1" applyAlignment="1">
      <alignment horizontal="left" vertical="center" wrapText="1"/>
    </xf>
    <xf numFmtId="49" fontId="24" fillId="0" borderId="15" xfId="0" applyNumberFormat="1" applyFont="1" applyBorder="1" applyAlignment="1">
      <alignment horizontal="right" vertical="center" wrapText="1"/>
    </xf>
    <xf numFmtId="49" fontId="24" fillId="0" borderId="1" xfId="0" applyNumberFormat="1" applyFont="1" applyBorder="1" applyAlignment="1">
      <alignment horizontal="right" vertical="center" wrapText="1"/>
    </xf>
    <xf numFmtId="10" fontId="24" fillId="0" borderId="19" xfId="0" applyNumberFormat="1" applyFont="1" applyBorder="1" applyAlignment="1">
      <alignment horizontal="center" vertical="center" wrapText="1"/>
    </xf>
    <xf numFmtId="2" fontId="19" fillId="0" borderId="1" xfId="1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 wrapText="1"/>
    </xf>
    <xf numFmtId="2" fontId="24" fillId="0" borderId="16" xfId="0" applyNumberFormat="1" applyFont="1" applyBorder="1" applyAlignment="1">
      <alignment horizontal="center" vertical="center" wrapText="1"/>
    </xf>
    <xf numFmtId="2" fontId="19" fillId="0" borderId="16" xfId="1" applyNumberFormat="1" applyFont="1" applyBorder="1" applyAlignment="1">
      <alignment horizontal="center" vertical="center"/>
    </xf>
    <xf numFmtId="2" fontId="19" fillId="0" borderId="0" xfId="1" applyNumberFormat="1" applyFont="1" applyBorder="1" applyAlignment="1">
      <alignment horizontal="center" vertical="center"/>
    </xf>
    <xf numFmtId="0" fontId="24" fillId="0" borderId="1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164" fontId="19" fillId="0" borderId="1" xfId="1" applyFont="1" applyFill="1" applyBorder="1" applyAlignment="1">
      <alignment horizontal="center" vertical="center"/>
    </xf>
    <xf numFmtId="2" fontId="19" fillId="0" borderId="1" xfId="1" applyNumberFormat="1" applyFont="1" applyFill="1" applyBorder="1" applyAlignment="1">
      <alignment horizontal="center" vertical="center"/>
    </xf>
    <xf numFmtId="2" fontId="19" fillId="0" borderId="16" xfId="1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left" vertical="top"/>
    </xf>
    <xf numFmtId="0" fontId="12" fillId="0" borderId="2" xfId="8" applyFont="1" applyBorder="1" applyAlignment="1" applyProtection="1">
      <alignment horizontal="center" vertical="center" wrapText="1"/>
      <protection locked="0"/>
    </xf>
    <xf numFmtId="0" fontId="12" fillId="0" borderId="3" xfId="8" applyFont="1" applyBorder="1" applyAlignment="1" applyProtection="1">
      <alignment horizontal="center" wrapText="1"/>
      <protection locked="0"/>
    </xf>
    <xf numFmtId="0" fontId="12" fillId="3" borderId="2" xfId="8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left" vertical="top" wrapText="1"/>
    </xf>
    <xf numFmtId="0" fontId="15" fillId="4" borderId="14" xfId="0" applyFont="1" applyFill="1" applyBorder="1" applyAlignment="1">
      <alignment horizontal="left" vertical="top" wrapText="1"/>
    </xf>
    <xf numFmtId="0" fontId="16" fillId="5" borderId="0" xfId="0" applyFont="1" applyFill="1" applyAlignment="1">
      <alignment horizontal="right" vertical="top" wrapText="1"/>
    </xf>
    <xf numFmtId="0" fontId="9" fillId="2" borderId="0" xfId="0" applyFont="1" applyFill="1" applyAlignment="1">
      <alignment horizontal="center" wrapText="1"/>
    </xf>
    <xf numFmtId="0" fontId="9" fillId="2" borderId="2" xfId="0" applyFont="1" applyFill="1" applyBorder="1" applyAlignment="1">
      <alignment horizontal="center" vertical="top" wrapText="1"/>
    </xf>
    <xf numFmtId="0" fontId="18" fillId="5" borderId="0" xfId="0" applyFont="1" applyFill="1" applyAlignment="1">
      <alignment horizontal="left" vertical="top" wrapText="1"/>
    </xf>
    <xf numFmtId="0" fontId="16" fillId="5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15" fillId="4" borderId="4" xfId="0" applyFont="1" applyFill="1" applyBorder="1" applyAlignment="1">
      <alignment horizontal="left" vertical="top" wrapText="1"/>
    </xf>
    <xf numFmtId="0" fontId="10" fillId="7" borderId="0" xfId="15" applyFont="1" applyFill="1" applyAlignment="1">
      <alignment horizontal="right" vertical="top" wrapText="1"/>
    </xf>
    <xf numFmtId="0" fontId="12" fillId="3" borderId="3" xfId="8" applyFont="1" applyFill="1" applyBorder="1" applyAlignment="1">
      <alignment horizontal="center" vertical="top"/>
    </xf>
    <xf numFmtId="0" fontId="12" fillId="3" borderId="14" xfId="8" applyFont="1" applyFill="1" applyBorder="1" applyAlignment="1">
      <alignment horizontal="center" vertical="top"/>
    </xf>
    <xf numFmtId="0" fontId="22" fillId="6" borderId="0" xfId="15" applyFont="1" applyFill="1" applyAlignment="1">
      <alignment horizontal="left" vertical="top" wrapText="1"/>
    </xf>
    <xf numFmtId="0" fontId="22" fillId="6" borderId="21" xfId="15" applyFont="1" applyFill="1" applyBorder="1" applyAlignment="1">
      <alignment horizontal="center" wrapText="1"/>
    </xf>
    <xf numFmtId="0" fontId="19" fillId="6" borderId="21" xfId="15" applyFont="1" applyFill="1" applyBorder="1"/>
    <xf numFmtId="0" fontId="22" fillId="6" borderId="0" xfId="15" applyFont="1" applyFill="1" applyAlignment="1">
      <alignment horizontal="center" vertical="top" wrapText="1"/>
    </xf>
    <xf numFmtId="0" fontId="22" fillId="5" borderId="15" xfId="0" applyFont="1" applyFill="1" applyBorder="1" applyAlignment="1">
      <alignment horizontal="center" vertical="top" wrapText="1"/>
    </xf>
    <xf numFmtId="0" fontId="22" fillId="5" borderId="16" xfId="0" applyFont="1" applyFill="1" applyBorder="1" applyAlignment="1">
      <alignment horizontal="center" vertical="top" wrapText="1"/>
    </xf>
    <xf numFmtId="0" fontId="22" fillId="5" borderId="19" xfId="0" applyFont="1" applyFill="1" applyBorder="1" applyAlignment="1">
      <alignment horizontal="center" vertical="top" wrapText="1"/>
    </xf>
    <xf numFmtId="0" fontId="22" fillId="5" borderId="1" xfId="0" applyFont="1" applyFill="1" applyBorder="1" applyAlignment="1">
      <alignment horizontal="center" vertical="top" wrapText="1"/>
    </xf>
    <xf numFmtId="0" fontId="22" fillId="5" borderId="1" xfId="0" applyFont="1" applyFill="1" applyBorder="1" applyAlignment="1">
      <alignment horizontal="left" vertical="top" wrapText="1"/>
    </xf>
    <xf numFmtId="0" fontId="16" fillId="8" borderId="0" xfId="0" applyFont="1" applyFill="1" applyAlignment="1">
      <alignment horizontal="right" vertical="top" wrapText="1"/>
    </xf>
  </cellXfs>
  <cellStyles count="25">
    <cellStyle name="Hyperlink 2" xfId="3"/>
    <cellStyle name="Hyperlink 3" xfId="4"/>
    <cellStyle name="Moeda" xfId="1" builtinId="4"/>
    <cellStyle name="Moeda 15" xfId="5"/>
    <cellStyle name="Moeda 15 2" xfId="17"/>
    <cellStyle name="Moeda 15 2 2" xfId="22"/>
    <cellStyle name="Moeda 2" xfId="16"/>
    <cellStyle name="Moeda 2 2" xfId="21"/>
    <cellStyle name="Normal" xfId="0" builtinId="0"/>
    <cellStyle name="Normal 19" xfId="19"/>
    <cellStyle name="Normal 2" xfId="6"/>
    <cellStyle name="Normal 2 2" xfId="7"/>
    <cellStyle name="Normal 2 2 2" xfId="15"/>
    <cellStyle name="Normal 2 2 3" xfId="8"/>
    <cellStyle name="Normal 2 2 3 2" xfId="18"/>
    <cellStyle name="Normal 2 3" xfId="14"/>
    <cellStyle name="Normal 2 3 2" xfId="20"/>
    <cellStyle name="Normal 22" xfId="9"/>
    <cellStyle name="Normal 3" xfId="10"/>
    <cellStyle name="Normal 3 2" xfId="13"/>
    <cellStyle name="Normal 3 2 2" xfId="11"/>
    <cellStyle name="Normal 4" xfId="12"/>
    <cellStyle name="Normal 7" xfId="24"/>
    <cellStyle name="Porcentagem" xfId="2" builtinId="5"/>
    <cellStyle name="TableStyleLight1" xfId="2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FEF"/>
      <rgbColor rgb="FFDFF0D8"/>
      <rgbColor rgb="FFF2F2F2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63360</xdr:colOff>
      <xdr:row>0</xdr:row>
      <xdr:rowOff>95400</xdr:rowOff>
    </xdr:from>
    <xdr:to>
      <xdr:col>2</xdr:col>
      <xdr:colOff>249180</xdr:colOff>
      <xdr:row>1</xdr:row>
      <xdr:rowOff>650520</xdr:rowOff>
    </xdr:to>
    <xdr:pic>
      <xdr:nvPicPr>
        <xdr:cNvPr id="2" name="Imagem 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360" y="95400"/>
          <a:ext cx="1648800" cy="74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614626</xdr:colOff>
      <xdr:row>0</xdr:row>
      <xdr:rowOff>62760</xdr:rowOff>
    </xdr:from>
    <xdr:to>
      <xdr:col>9</xdr:col>
      <xdr:colOff>853440</xdr:colOff>
      <xdr:row>2</xdr:row>
      <xdr:rowOff>2012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844601" y="62760"/>
          <a:ext cx="1431344" cy="8727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12700</xdr:rowOff>
    </xdr:from>
    <xdr:to>
      <xdr:col>2</xdr:col>
      <xdr:colOff>551271</xdr:colOff>
      <xdr:row>1</xdr:row>
      <xdr:rowOff>895350</xdr:rowOff>
    </xdr:to>
    <xdr:pic>
      <xdr:nvPicPr>
        <xdr:cNvPr id="2" name="Imagem 41">
          <a:extLst>
            <a:ext uri="{FF2B5EF4-FFF2-40B4-BE49-F238E27FC236}">
              <a16:creationId xmlns:a16="http://schemas.microsoft.com/office/drawing/2014/main" id="{9DBB520A-DB58-4D6C-9162-7B5BC8EF51E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6200" y="12700"/>
          <a:ext cx="2222500" cy="10388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1824120</xdr:colOff>
      <xdr:row>299</xdr:row>
      <xdr:rowOff>0</xdr:rowOff>
    </xdr:from>
    <xdr:to>
      <xdr:col>6</xdr:col>
      <xdr:colOff>19155</xdr:colOff>
      <xdr:row>300</xdr:row>
      <xdr:rowOff>2807</xdr:rowOff>
    </xdr:to>
    <xdr:pic>
      <xdr:nvPicPr>
        <xdr:cNvPr id="3" name="Imagem 3">
          <a:extLst>
            <a:ext uri="{FF2B5EF4-FFF2-40B4-BE49-F238E27FC236}">
              <a16:creationId xmlns:a16="http://schemas.microsoft.com/office/drawing/2014/main" id="{F04C636B-C0A7-4514-9DC6-DDDFF50BBF52}"/>
            </a:ext>
          </a:extLst>
        </xdr:cNvPr>
        <xdr:cNvPicPr/>
      </xdr:nvPicPr>
      <xdr:blipFill>
        <a:blip xmlns:r="http://schemas.openxmlformats.org/officeDocument/2006/relationships" r:embed="rId2"/>
        <a:srcRect t="14514" b="14735"/>
        <a:stretch/>
      </xdr:blipFill>
      <xdr:spPr>
        <a:xfrm>
          <a:off x="9291720" y="221825820"/>
          <a:ext cx="4785" cy="17425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215900</xdr:colOff>
      <xdr:row>0</xdr:row>
      <xdr:rowOff>114300</xdr:rowOff>
    </xdr:from>
    <xdr:to>
      <xdr:col>13</xdr:col>
      <xdr:colOff>365126</xdr:colOff>
      <xdr:row>2</xdr:row>
      <xdr:rowOff>15424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43D09B1-FB28-4B3E-B9B3-15C136A1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55900" y="114300"/>
          <a:ext cx="1821180" cy="10702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1824120</xdr:colOff>
      <xdr:row>297</xdr:row>
      <xdr:rowOff>0</xdr:rowOff>
    </xdr:from>
    <xdr:to>
      <xdr:col>6</xdr:col>
      <xdr:colOff>15345</xdr:colOff>
      <xdr:row>298</xdr:row>
      <xdr:rowOff>16139</xdr:rowOff>
    </xdr:to>
    <xdr:pic>
      <xdr:nvPicPr>
        <xdr:cNvPr id="5" name="Imagem 3">
          <a:extLst>
            <a:ext uri="{FF2B5EF4-FFF2-40B4-BE49-F238E27FC236}">
              <a16:creationId xmlns:a16="http://schemas.microsoft.com/office/drawing/2014/main" id="{42883B7B-81A6-4477-9D19-B76D242AEC5B}"/>
            </a:ext>
          </a:extLst>
        </xdr:cNvPr>
        <xdr:cNvPicPr/>
      </xdr:nvPicPr>
      <xdr:blipFill>
        <a:blip xmlns:r="http://schemas.openxmlformats.org/officeDocument/2006/relationships" r:embed="rId2"/>
        <a:srcRect t="14514" b="14735"/>
        <a:stretch/>
      </xdr:blipFill>
      <xdr:spPr>
        <a:xfrm>
          <a:off x="9809880" y="219859860"/>
          <a:ext cx="12405" cy="17806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showOutlineSymbols="0" view="pageBreakPreview" zoomScaleSheetLayoutView="100" workbookViewId="0">
      <selection activeCell="D23" sqref="D23"/>
    </sheetView>
  </sheetViews>
  <sheetFormatPr defaultColWidth="8.625" defaultRowHeight="14.25" x14ac:dyDescent="0.2"/>
  <cols>
    <col min="1" max="1" width="10" customWidth="1"/>
    <col min="2" max="2" width="9" customWidth="1"/>
    <col min="3" max="3" width="5" customWidth="1"/>
    <col min="4" max="4" width="34.375" customWidth="1"/>
    <col min="5" max="5" width="31.875" customWidth="1"/>
    <col min="6" max="6" width="14.75" customWidth="1"/>
    <col min="7" max="7" width="11.125" customWidth="1"/>
    <col min="8" max="8" width="31.25" customWidth="1"/>
    <col min="9" max="9" width="15.75" customWidth="1"/>
    <col min="10" max="10" width="18.125" customWidth="1"/>
    <col min="11" max="11" width="14.375" customWidth="1"/>
    <col min="12" max="12" width="13.25" bestFit="1" customWidth="1"/>
  </cols>
  <sheetData>
    <row r="1" spans="1:10" ht="15" customHeight="1" x14ac:dyDescent="0.2">
      <c r="A1" s="1"/>
      <c r="B1" s="1"/>
      <c r="C1" s="1"/>
      <c r="D1" s="35" t="s">
        <v>0</v>
      </c>
      <c r="E1" s="35" t="s">
        <v>1</v>
      </c>
      <c r="F1" s="36" t="s">
        <v>2</v>
      </c>
      <c r="G1" s="160" t="s">
        <v>3</v>
      </c>
      <c r="H1" s="160"/>
      <c r="I1" s="160"/>
      <c r="J1" s="2"/>
    </row>
    <row r="2" spans="1:10" ht="58.5" customHeight="1" x14ac:dyDescent="0.2">
      <c r="A2" s="3"/>
      <c r="B2" s="3"/>
      <c r="C2" s="3"/>
      <c r="D2" s="22" t="s">
        <v>679</v>
      </c>
      <c r="E2" s="22" t="s">
        <v>680</v>
      </c>
      <c r="F2" s="74">
        <v>28.92</v>
      </c>
      <c r="G2" s="161" t="s">
        <v>42</v>
      </c>
      <c r="H2" s="161"/>
      <c r="I2" s="161"/>
      <c r="J2" s="4"/>
    </row>
    <row r="3" spans="1:10" ht="15" customHeight="1" x14ac:dyDescent="0.25">
      <c r="A3" s="158" t="s">
        <v>4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10" ht="15" customHeight="1" x14ac:dyDescent="0.2">
      <c r="A4" s="159" t="s">
        <v>5</v>
      </c>
      <c r="B4" s="159"/>
      <c r="C4" s="159"/>
      <c r="D4" s="162" t="s">
        <v>6</v>
      </c>
      <c r="E4" s="162"/>
      <c r="F4" s="162"/>
      <c r="G4" s="162"/>
      <c r="H4" s="162"/>
      <c r="I4" s="20" t="s">
        <v>7</v>
      </c>
      <c r="J4" s="20" t="s">
        <v>8</v>
      </c>
    </row>
    <row r="5" spans="1:10" ht="24" customHeight="1" x14ac:dyDescent="0.2">
      <c r="A5" s="150" t="str">
        <f>PLO!A6</f>
        <v xml:space="preserve"> 1 </v>
      </c>
      <c r="B5" s="150"/>
      <c r="C5" s="150"/>
      <c r="D5" s="151" t="str">
        <f>PLO!D6</f>
        <v>INSTALAÇÕES PROVISÓRIAS E SERVIÇOS INICIAIS</v>
      </c>
      <c r="E5" s="151"/>
      <c r="F5" s="151"/>
      <c r="G5" s="151"/>
      <c r="H5" s="151"/>
      <c r="I5" s="43">
        <f>PLO!M10</f>
        <v>14129</v>
      </c>
      <c r="J5" s="42">
        <f>PLO!N10</f>
        <v>1.9815245728611243E-2</v>
      </c>
    </row>
    <row r="6" spans="1:10" ht="24" customHeight="1" x14ac:dyDescent="0.2">
      <c r="A6" s="150" t="str">
        <f>PLO!A11</f>
        <v xml:space="preserve"> 2 </v>
      </c>
      <c r="B6" s="150"/>
      <c r="C6" s="150"/>
      <c r="D6" s="151" t="str">
        <f>PLO!D11</f>
        <v>ADMINISTRAÇÃO DOS SERVIÇOS</v>
      </c>
      <c r="E6" s="151"/>
      <c r="F6" s="151"/>
      <c r="G6" s="151"/>
      <c r="H6" s="151"/>
      <c r="I6" s="43">
        <f>PLO!M15</f>
        <v>53330.770000000004</v>
      </c>
      <c r="J6" s="42">
        <f>PLO!N15</f>
        <v>7.4793850410223559E-2</v>
      </c>
    </row>
    <row r="7" spans="1:10" ht="24" customHeight="1" x14ac:dyDescent="0.2">
      <c r="A7" s="150" t="str">
        <f>PLO!A16</f>
        <v xml:space="preserve"> 3 </v>
      </c>
      <c r="B7" s="150"/>
      <c r="C7" s="150"/>
      <c r="D7" s="151" t="str">
        <f>PLO!D16</f>
        <v>CONCLUSÃO DOS SERVIÇOS</v>
      </c>
      <c r="E7" s="151"/>
      <c r="F7" s="151"/>
      <c r="G7" s="151"/>
      <c r="H7" s="151"/>
      <c r="I7" s="43">
        <f>PLO!M20</f>
        <v>5276.84</v>
      </c>
      <c r="J7" s="42">
        <f>PLO!N20</f>
        <v>7.4005153422439631E-3</v>
      </c>
    </row>
    <row r="8" spans="1:10" ht="24" customHeight="1" x14ac:dyDescent="0.2">
      <c r="A8" s="150">
        <f>PLO!A21</f>
        <v>4</v>
      </c>
      <c r="B8" s="150"/>
      <c r="C8" s="150"/>
      <c r="D8" s="151" t="str">
        <f>PLO!D21</f>
        <v>DEMOLIÇÕES, REMOÇÕES E RETIRADAS</v>
      </c>
      <c r="E8" s="151"/>
      <c r="F8" s="151"/>
      <c r="G8" s="151"/>
      <c r="H8" s="151"/>
      <c r="I8" s="43">
        <f>PLO!M26</f>
        <v>2564.5200000000004</v>
      </c>
      <c r="J8" s="42">
        <f>PLO!N26</f>
        <v>3.5966164608916495E-3</v>
      </c>
    </row>
    <row r="9" spans="1:10" ht="24" customHeight="1" x14ac:dyDescent="0.2">
      <c r="A9" s="150">
        <f>PLO!A27</f>
        <v>5</v>
      </c>
      <c r="B9" s="150"/>
      <c r="C9" s="150"/>
      <c r="D9" s="151" t="str">
        <f>PLO!D27</f>
        <v>MOVIMENTAÇÃO DE TERRA</v>
      </c>
      <c r="E9" s="151"/>
      <c r="F9" s="151"/>
      <c r="G9" s="151"/>
      <c r="H9" s="151"/>
      <c r="I9" s="43">
        <f>PLO!M31</f>
        <v>3093.33</v>
      </c>
      <c r="J9" s="42">
        <f>PLO!N31</f>
        <v>4.3382471561812597E-3</v>
      </c>
    </row>
    <row r="10" spans="1:10" ht="24" customHeight="1" x14ac:dyDescent="0.2">
      <c r="A10" s="150">
        <f>PLO!A32</f>
        <v>6</v>
      </c>
      <c r="B10" s="150"/>
      <c r="C10" s="150"/>
      <c r="D10" s="151" t="str">
        <f>PLO!D32</f>
        <v>INFRAESTRUTURA</v>
      </c>
      <c r="E10" s="151"/>
      <c r="F10" s="151"/>
      <c r="G10" s="151"/>
      <c r="H10" s="151"/>
      <c r="I10" s="43">
        <f>PLO!M57</f>
        <v>67651.260000000024</v>
      </c>
      <c r="J10" s="42">
        <f>PLO!N57</f>
        <v>9.4877651691568338E-2</v>
      </c>
    </row>
    <row r="11" spans="1:10" ht="24" customHeight="1" x14ac:dyDescent="0.2">
      <c r="A11" s="150">
        <f>PLO!A58</f>
        <v>7</v>
      </c>
      <c r="B11" s="150"/>
      <c r="C11" s="150"/>
      <c r="D11" s="151" t="str">
        <f>PLO!D58</f>
        <v>SUPERESTRUTURA</v>
      </c>
      <c r="E11" s="151"/>
      <c r="F11" s="151"/>
      <c r="G11" s="151"/>
      <c r="H11" s="151"/>
      <c r="I11" s="43">
        <f>PLO!M104</f>
        <v>240188.65</v>
      </c>
      <c r="J11" s="42">
        <f>PLO!N104</f>
        <v>0.33685307671975373</v>
      </c>
    </row>
    <row r="12" spans="1:10" ht="24" customHeight="1" x14ac:dyDescent="0.2">
      <c r="A12" s="150">
        <f>PLO!A105</f>
        <v>8</v>
      </c>
      <c r="B12" s="150"/>
      <c r="C12" s="150"/>
      <c r="D12" s="151" t="str">
        <f>PLO!D105</f>
        <v>ARQUITETURA E URBANISMO</v>
      </c>
      <c r="E12" s="151"/>
      <c r="F12" s="151"/>
      <c r="G12" s="151"/>
      <c r="H12" s="151"/>
      <c r="I12" s="43">
        <f>PLO!M138</f>
        <v>100266.59</v>
      </c>
      <c r="J12" s="42">
        <f>PLO!N138</f>
        <v>0.1406190897600619</v>
      </c>
    </row>
    <row r="13" spans="1:10" ht="24" customHeight="1" x14ac:dyDescent="0.2">
      <c r="A13" s="150">
        <f>PLO!A139</f>
        <v>9</v>
      </c>
      <c r="B13" s="150"/>
      <c r="C13" s="150"/>
      <c r="D13" s="151" t="str">
        <f>PLO!D139</f>
        <v>INSTALAÇÕES HIDRÁULICAS</v>
      </c>
      <c r="E13" s="151"/>
      <c r="F13" s="151"/>
      <c r="G13" s="151"/>
      <c r="H13" s="151"/>
      <c r="I13" s="43">
        <f>PLO!M173</f>
        <v>18218.47</v>
      </c>
      <c r="J13" s="42">
        <f>PLO!N173</f>
        <v>2.5550531520230173E-2</v>
      </c>
    </row>
    <row r="14" spans="1:10" ht="24" customHeight="1" x14ac:dyDescent="0.2">
      <c r="A14" s="150">
        <f>PLO!A174</f>
        <v>10</v>
      </c>
      <c r="B14" s="150"/>
      <c r="C14" s="150"/>
      <c r="D14" s="151" t="str">
        <f>PLO!D174</f>
        <v>INSTALAÇÕES ELÉTRICAS E LÓGICA</v>
      </c>
      <c r="E14" s="151"/>
      <c r="F14" s="151"/>
      <c r="G14" s="151"/>
      <c r="H14" s="151"/>
      <c r="I14" s="43">
        <f>PLO!M254</f>
        <v>126560.02999999996</v>
      </c>
      <c r="J14" s="42">
        <f>PLO!N254</f>
        <v>0.17749437991863612</v>
      </c>
    </row>
    <row r="15" spans="1:10" ht="24" customHeight="1" x14ac:dyDescent="0.2">
      <c r="A15" s="150">
        <f>PLO!A255</f>
        <v>11</v>
      </c>
      <c r="B15" s="150"/>
      <c r="C15" s="150"/>
      <c r="D15" s="151" t="str">
        <f>PLO!D255</f>
        <v>CLIMATIZAÇÃO</v>
      </c>
      <c r="E15" s="151"/>
      <c r="F15" s="151"/>
      <c r="G15" s="151"/>
      <c r="H15" s="151"/>
      <c r="I15" s="43">
        <f>PLO!M267</f>
        <v>9099.0400000000009</v>
      </c>
      <c r="J15" s="42">
        <f>PLO!N267</f>
        <v>1.2760967760950022E-2</v>
      </c>
    </row>
    <row r="16" spans="1:10" ht="33.6" customHeight="1" x14ac:dyDescent="0.2">
      <c r="A16" s="150">
        <f>PLO!A268</f>
        <v>12</v>
      </c>
      <c r="B16" s="150"/>
      <c r="C16" s="150"/>
      <c r="D16" s="151" t="str">
        <f>PLO!D268</f>
        <v>PREVENÇÃO E COMBATE A INCÊNDIO</v>
      </c>
      <c r="E16" s="151"/>
      <c r="F16" s="151"/>
      <c r="G16" s="151"/>
      <c r="H16" s="151"/>
      <c r="I16" s="43">
        <f>PLO!M272</f>
        <v>1141.1599999999999</v>
      </c>
      <c r="J16" s="42">
        <f>PLO!N272</f>
        <v>1.6004222390588155E-3</v>
      </c>
    </row>
    <row r="17" spans="1:12" ht="33.6" customHeight="1" x14ac:dyDescent="0.2">
      <c r="A17" s="150">
        <f>PLO!A273</f>
        <v>13</v>
      </c>
      <c r="B17" s="150"/>
      <c r="C17" s="150"/>
      <c r="D17" s="151" t="str">
        <f>PLO!D273</f>
        <v>PAVIMENTAÇÃO - PISOS</v>
      </c>
      <c r="E17" s="151"/>
      <c r="F17" s="151"/>
      <c r="G17" s="151"/>
      <c r="H17" s="151"/>
      <c r="I17" s="43">
        <f>PLO!M289</f>
        <v>71517.170000000013</v>
      </c>
      <c r="J17" s="42">
        <f>PLO!N289</f>
        <v>0.10029940529158923</v>
      </c>
    </row>
    <row r="18" spans="1:12" ht="24" customHeight="1" x14ac:dyDescent="0.2">
      <c r="A18" s="30"/>
      <c r="B18" s="30"/>
      <c r="C18" s="30"/>
      <c r="D18" s="31"/>
      <c r="E18" s="31"/>
      <c r="F18" s="31"/>
      <c r="G18" s="31"/>
      <c r="H18" s="31"/>
      <c r="I18" s="32"/>
      <c r="J18" s="33"/>
    </row>
    <row r="19" spans="1:12" ht="10.5" customHeight="1" x14ac:dyDescent="0.2">
      <c r="A19" s="5"/>
      <c r="B19" s="5"/>
      <c r="C19" s="5"/>
      <c r="D19" s="6"/>
      <c r="E19" s="5"/>
      <c r="F19" s="5"/>
      <c r="G19" s="3"/>
      <c r="H19" s="3"/>
      <c r="I19" s="5"/>
      <c r="J19" s="5"/>
    </row>
    <row r="20" spans="1:12" ht="15" customHeight="1" x14ac:dyDescent="0.2">
      <c r="A20" s="157"/>
      <c r="B20" s="157"/>
      <c r="C20" s="157"/>
      <c r="D20" s="34"/>
      <c r="E20" s="21"/>
      <c r="F20" s="21"/>
      <c r="G20" s="155" t="s">
        <v>53</v>
      </c>
      <c r="H20" s="156"/>
      <c r="I20" s="38"/>
      <c r="J20" s="40">
        <f>SUM(I5:I17)</f>
        <v>713036.83</v>
      </c>
    </row>
    <row r="21" spans="1:12" ht="15" customHeight="1" x14ac:dyDescent="0.2">
      <c r="A21" s="157"/>
      <c r="B21" s="157"/>
      <c r="C21" s="157"/>
      <c r="D21" s="34"/>
      <c r="E21" s="21"/>
      <c r="F21" s="21"/>
      <c r="G21" s="155" t="s">
        <v>465</v>
      </c>
      <c r="H21" s="156"/>
      <c r="I21" s="53">
        <v>0.28920000000000001</v>
      </c>
      <c r="J21" s="40">
        <f>SUM(I5:I17)*I21</f>
        <v>206210.25123600001</v>
      </c>
    </row>
    <row r="22" spans="1:12" ht="15" customHeight="1" x14ac:dyDescent="0.2">
      <c r="A22" s="157"/>
      <c r="B22" s="157"/>
      <c r="C22" s="157"/>
      <c r="D22" s="34"/>
      <c r="E22" s="21"/>
      <c r="F22" s="21"/>
      <c r="G22" s="155" t="s">
        <v>54</v>
      </c>
      <c r="H22" s="156"/>
      <c r="I22" s="38"/>
      <c r="J22" s="40">
        <f>SUM(J20:J21)</f>
        <v>919247.08123599994</v>
      </c>
      <c r="L22" s="75">
        <f>J22/1748</f>
        <v>525.8850579153318</v>
      </c>
    </row>
    <row r="23" spans="1:12" ht="14.25" customHeight="1" x14ac:dyDescent="0.2">
      <c r="A23" s="5"/>
      <c r="B23" s="5"/>
      <c r="C23" s="5"/>
      <c r="D23" s="6"/>
      <c r="E23" s="5"/>
      <c r="F23" s="5"/>
      <c r="G23" s="3"/>
      <c r="H23" s="3"/>
      <c r="I23" s="5"/>
      <c r="J23" s="5"/>
    </row>
    <row r="24" spans="1:12" x14ac:dyDescent="0.2">
      <c r="A24" s="154" t="s">
        <v>11</v>
      </c>
      <c r="B24" s="154"/>
      <c r="C24" s="154"/>
      <c r="D24" s="154"/>
      <c r="E24" s="7" t="s">
        <v>12</v>
      </c>
      <c r="F24" s="8" t="s">
        <v>13</v>
      </c>
      <c r="G24" s="9"/>
      <c r="H24" s="9"/>
      <c r="I24" s="154" t="s">
        <v>12</v>
      </c>
      <c r="J24" s="154"/>
    </row>
    <row r="25" spans="1:12" ht="14.25" customHeight="1" x14ac:dyDescent="0.2">
      <c r="A25" s="152"/>
      <c r="B25" s="152"/>
      <c r="C25" s="152"/>
      <c r="D25" s="152"/>
      <c r="E25" s="10"/>
      <c r="F25" s="153" t="s">
        <v>14</v>
      </c>
      <c r="G25" s="153"/>
      <c r="H25" s="153"/>
      <c r="I25" s="11"/>
      <c r="J25" s="12"/>
    </row>
    <row r="26" spans="1:12" ht="33" customHeight="1" x14ac:dyDescent="0.2">
      <c r="A26" s="152"/>
      <c r="B26" s="152"/>
      <c r="C26" s="152"/>
      <c r="D26" s="152"/>
      <c r="E26" s="13"/>
      <c r="F26" s="153"/>
      <c r="G26" s="153"/>
      <c r="H26" s="153"/>
      <c r="I26" s="11"/>
      <c r="J26" s="12"/>
    </row>
    <row r="27" spans="1:12" x14ac:dyDescent="0.2">
      <c r="A27" s="152"/>
      <c r="B27" s="152"/>
      <c r="C27" s="152"/>
      <c r="D27" s="152"/>
      <c r="E27" s="14"/>
      <c r="F27" s="153"/>
      <c r="G27" s="153"/>
      <c r="H27" s="153"/>
      <c r="I27" s="15"/>
      <c r="J27" s="16"/>
    </row>
  </sheetData>
  <mergeCells count="41">
    <mergeCell ref="D6:H6"/>
    <mergeCell ref="D7:H7"/>
    <mergeCell ref="D4:H4"/>
    <mergeCell ref="A5:C5"/>
    <mergeCell ref="A6:C6"/>
    <mergeCell ref="A3:J3"/>
    <mergeCell ref="A4:C4"/>
    <mergeCell ref="G1:I1"/>
    <mergeCell ref="G2:I2"/>
    <mergeCell ref="D5:H5"/>
    <mergeCell ref="I24:J24"/>
    <mergeCell ref="A20:C20"/>
    <mergeCell ref="A21:C21"/>
    <mergeCell ref="A22:C22"/>
    <mergeCell ref="G22:H22"/>
    <mergeCell ref="G20:H20"/>
    <mergeCell ref="D11:H11"/>
    <mergeCell ref="A11:C11"/>
    <mergeCell ref="A7:C7"/>
    <mergeCell ref="A8:C8"/>
    <mergeCell ref="A9:C9"/>
    <mergeCell ref="A10:C10"/>
    <mergeCell ref="D8:H8"/>
    <mergeCell ref="D9:H9"/>
    <mergeCell ref="D10:H10"/>
    <mergeCell ref="A25:D27"/>
    <mergeCell ref="F25:H27"/>
    <mergeCell ref="A24:D24"/>
    <mergeCell ref="D16:H16"/>
    <mergeCell ref="G21:H21"/>
    <mergeCell ref="A16:C16"/>
    <mergeCell ref="A17:C17"/>
    <mergeCell ref="D17:H17"/>
    <mergeCell ref="A15:C15"/>
    <mergeCell ref="D15:H15"/>
    <mergeCell ref="A12:C12"/>
    <mergeCell ref="D12:H12"/>
    <mergeCell ref="A13:C13"/>
    <mergeCell ref="D13:H13"/>
    <mergeCell ref="A14:C14"/>
    <mergeCell ref="D14:H14"/>
  </mergeCells>
  <printOptions horizontalCentered="1" verticalCentered="1"/>
  <pageMargins left="0.51181102362204722" right="0.39370078740157483" top="0.98425196850393704" bottom="0.98425196850393704" header="0.51181102362204722" footer="0.51181102362204722"/>
  <pageSetup paperSize="9" scale="65" orientation="landscape" r:id="rId1"/>
  <headerFooter>
    <oddHeader>&amp;L &amp;C</oddHeader>
    <oddFooter>&amp;C&amp;A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9"/>
  <sheetViews>
    <sheetView tabSelected="1" showOutlineSymbols="0" showWhiteSpace="0" view="pageBreakPreview" zoomScale="70" zoomScaleNormal="100" zoomScaleSheetLayoutView="70" workbookViewId="0">
      <selection activeCell="D320" sqref="D320"/>
    </sheetView>
  </sheetViews>
  <sheetFormatPr defaultColWidth="8.75" defaultRowHeight="14.25" x14ac:dyDescent="0.2"/>
  <cols>
    <col min="1" max="1" width="9.75" style="23" customWidth="1"/>
    <col min="2" max="2" width="13.875" style="23" customWidth="1"/>
    <col min="3" max="3" width="10" style="23" bestFit="1" customWidth="1"/>
    <col min="4" max="4" width="65.375" style="127" customWidth="1"/>
    <col min="5" max="5" width="20.375" style="23" customWidth="1"/>
    <col min="6" max="6" width="11.5" style="23" customWidth="1"/>
    <col min="7" max="7" width="16.25" style="49" customWidth="1"/>
    <col min="8" max="10" width="14.625" style="23" customWidth="1"/>
    <col min="11" max="11" width="18.5" style="23" customWidth="1"/>
    <col min="12" max="12" width="20.625" style="23" customWidth="1"/>
    <col min="13" max="13" width="21.875" style="23" customWidth="1"/>
    <col min="14" max="14" width="20.25" style="23" customWidth="1"/>
    <col min="15" max="15" width="15.75" style="51" bestFit="1" customWidth="1"/>
    <col min="16" max="16" width="12.875" style="23" customWidth="1"/>
    <col min="17" max="17" width="11" style="23" bestFit="1" customWidth="1"/>
    <col min="18" max="18" width="9.5" style="23" customWidth="1"/>
    <col min="19" max="16384" width="8.75" style="23"/>
  </cols>
  <sheetData>
    <row r="1" spans="1:17" ht="13.9" customHeight="1" x14ac:dyDescent="0.2">
      <c r="A1" s="76"/>
      <c r="B1" s="76"/>
      <c r="C1" s="76"/>
      <c r="D1" s="129" t="s">
        <v>0</v>
      </c>
      <c r="E1" s="170" t="s">
        <v>1</v>
      </c>
      <c r="F1" s="170"/>
      <c r="G1" s="170"/>
      <c r="H1" s="77"/>
      <c r="I1" s="78" t="s">
        <v>2</v>
      </c>
      <c r="J1" s="78"/>
      <c r="K1" s="167" t="s">
        <v>3</v>
      </c>
      <c r="L1" s="167"/>
      <c r="M1" s="77"/>
      <c r="N1" s="77"/>
      <c r="O1" s="79"/>
      <c r="P1" s="80"/>
      <c r="Q1" s="80"/>
    </row>
    <row r="2" spans="1:17" ht="79.900000000000006" customHeight="1" x14ac:dyDescent="0.2">
      <c r="A2" s="76"/>
      <c r="B2" s="76"/>
      <c r="C2" s="76"/>
      <c r="D2" s="129" t="str">
        <f>RESUMO!D2</f>
        <v>SESC SC_MESA BRASIL FORQUILHINHA_COBERTURA_R02</v>
      </c>
      <c r="E2" s="170" t="str">
        <f>RESUMO!E2</f>
        <v xml:space="preserve">SINAPI - 08/2023 - Santa Catarina
</v>
      </c>
      <c r="F2" s="170"/>
      <c r="G2" s="170"/>
      <c r="H2" s="77"/>
      <c r="I2" s="81">
        <f>RESUMO!F2</f>
        <v>28.92</v>
      </c>
      <c r="J2" s="78"/>
      <c r="K2" s="167" t="s">
        <v>42</v>
      </c>
      <c r="L2" s="167"/>
      <c r="M2" s="77"/>
      <c r="N2" s="77"/>
      <c r="O2" s="79"/>
      <c r="P2" s="80"/>
      <c r="Q2" s="80"/>
    </row>
    <row r="3" spans="1:17" x14ac:dyDescent="0.2">
      <c r="A3" s="168" t="s">
        <v>15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79"/>
      <c r="P3" s="80"/>
      <c r="Q3" s="80"/>
    </row>
    <row r="4" spans="1:17" ht="13.9" customHeight="1" x14ac:dyDescent="0.2">
      <c r="A4" s="82" t="s">
        <v>5</v>
      </c>
      <c r="B4" s="82" t="s">
        <v>16</v>
      </c>
      <c r="C4" s="82" t="s">
        <v>17</v>
      </c>
      <c r="D4" s="130" t="s">
        <v>6</v>
      </c>
      <c r="E4" s="82" t="s">
        <v>43</v>
      </c>
      <c r="F4" s="83" t="s">
        <v>18</v>
      </c>
      <c r="G4" s="84" t="s">
        <v>19</v>
      </c>
      <c r="H4" s="171" t="s">
        <v>20</v>
      </c>
      <c r="I4" s="172"/>
      <c r="J4" s="173"/>
      <c r="K4" s="174" t="s">
        <v>7</v>
      </c>
      <c r="L4" s="175"/>
      <c r="M4" s="175"/>
      <c r="N4" s="82" t="s">
        <v>8</v>
      </c>
      <c r="O4" s="79"/>
      <c r="P4" s="80" t="s">
        <v>291</v>
      </c>
      <c r="Q4" s="85">
        <v>1.242</v>
      </c>
    </row>
    <row r="5" spans="1:17" x14ac:dyDescent="0.2">
      <c r="A5" s="86"/>
      <c r="B5" s="86"/>
      <c r="C5" s="86"/>
      <c r="D5" s="131"/>
      <c r="E5" s="86"/>
      <c r="F5" s="83"/>
      <c r="G5" s="84"/>
      <c r="H5" s="87" t="s">
        <v>21</v>
      </c>
      <c r="I5" s="87" t="s">
        <v>22</v>
      </c>
      <c r="J5" s="87" t="s">
        <v>7</v>
      </c>
      <c r="K5" s="87" t="s">
        <v>21</v>
      </c>
      <c r="L5" s="87" t="s">
        <v>22</v>
      </c>
      <c r="M5" s="87" t="s">
        <v>111</v>
      </c>
      <c r="N5" s="86"/>
      <c r="O5" s="79"/>
      <c r="P5" s="80" t="s">
        <v>292</v>
      </c>
      <c r="Q5" s="80">
        <v>1.1961999999999999</v>
      </c>
    </row>
    <row r="6" spans="1:17" s="68" customFormat="1" x14ac:dyDescent="0.2">
      <c r="A6" s="88" t="s">
        <v>23</v>
      </c>
      <c r="B6" s="88"/>
      <c r="C6" s="88"/>
      <c r="D6" s="88" t="s">
        <v>9</v>
      </c>
      <c r="E6" s="88"/>
      <c r="F6" s="88"/>
      <c r="G6" s="89"/>
      <c r="H6" s="90"/>
      <c r="I6" s="90"/>
      <c r="J6" s="90"/>
      <c r="K6" s="90"/>
      <c r="L6" s="90"/>
      <c r="M6" s="91"/>
      <c r="N6" s="92"/>
      <c r="O6" s="93"/>
      <c r="P6" s="94"/>
      <c r="Q6" s="94"/>
    </row>
    <row r="7" spans="1:17" s="68" customFormat="1" x14ac:dyDescent="0.2">
      <c r="A7" s="69" t="s">
        <v>24</v>
      </c>
      <c r="B7" s="73" t="s">
        <v>44</v>
      </c>
      <c r="C7" s="69" t="s">
        <v>25</v>
      </c>
      <c r="D7" s="69" t="s">
        <v>45</v>
      </c>
      <c r="E7" s="70" t="s">
        <v>288</v>
      </c>
      <c r="F7" s="95" t="s">
        <v>51</v>
      </c>
      <c r="G7" s="138">
        <v>1</v>
      </c>
      <c r="H7" s="95">
        <v>4488.1899999999996</v>
      </c>
      <c r="I7" s="95">
        <v>7241</v>
      </c>
      <c r="J7" s="95">
        <v>11729.19</v>
      </c>
      <c r="K7" s="95">
        <v>4488.1899999999996</v>
      </c>
      <c r="L7" s="95">
        <v>7241</v>
      </c>
      <c r="M7" s="95">
        <v>11729.19</v>
      </c>
      <c r="N7" s="96">
        <f>M7/$M$292</f>
        <v>1.6449627153200488E-2</v>
      </c>
      <c r="O7" s="93"/>
      <c r="P7" s="94"/>
      <c r="Q7" s="94"/>
    </row>
    <row r="8" spans="1:17" s="68" customFormat="1" ht="25.5" x14ac:dyDescent="0.2">
      <c r="A8" s="69" t="s">
        <v>76</v>
      </c>
      <c r="B8" s="73" t="s">
        <v>26</v>
      </c>
      <c r="C8" s="69" t="s">
        <v>25</v>
      </c>
      <c r="D8" s="69" t="s">
        <v>632</v>
      </c>
      <c r="E8" s="70" t="s">
        <v>288</v>
      </c>
      <c r="F8" s="70" t="s">
        <v>38</v>
      </c>
      <c r="G8" s="138">
        <f>2*4*4</f>
        <v>32</v>
      </c>
      <c r="H8" s="95">
        <v>18.149999999999999</v>
      </c>
      <c r="I8" s="95">
        <v>30.56</v>
      </c>
      <c r="J8" s="95">
        <v>48.71</v>
      </c>
      <c r="K8" s="95">
        <v>580.79999999999995</v>
      </c>
      <c r="L8" s="95">
        <v>977.92</v>
      </c>
      <c r="M8" s="95">
        <v>1558.72</v>
      </c>
      <c r="N8" s="96">
        <f>M8/$M$292</f>
        <v>2.186030138162709E-3</v>
      </c>
      <c r="O8" s="93"/>
      <c r="P8" s="94"/>
      <c r="Q8" s="94"/>
    </row>
    <row r="9" spans="1:17" s="68" customFormat="1" ht="25.5" x14ac:dyDescent="0.2">
      <c r="A9" s="69" t="s">
        <v>77</v>
      </c>
      <c r="B9" s="73" t="s">
        <v>46</v>
      </c>
      <c r="C9" s="69" t="s">
        <v>25</v>
      </c>
      <c r="D9" s="69" t="s">
        <v>483</v>
      </c>
      <c r="E9" s="70" t="s">
        <v>288</v>
      </c>
      <c r="F9" s="95" t="s">
        <v>51</v>
      </c>
      <c r="G9" s="138">
        <v>1</v>
      </c>
      <c r="H9" s="95">
        <v>179.83</v>
      </c>
      <c r="I9" s="95">
        <v>661.26</v>
      </c>
      <c r="J9" s="95">
        <v>841.09</v>
      </c>
      <c r="K9" s="95">
        <v>179.83</v>
      </c>
      <c r="L9" s="95">
        <v>661.26</v>
      </c>
      <c r="M9" s="95">
        <v>841.09</v>
      </c>
      <c r="N9" s="96">
        <f>M9/$M$292</f>
        <v>1.1795884372480451E-3</v>
      </c>
      <c r="O9" s="93"/>
      <c r="P9" s="94"/>
      <c r="Q9" s="94"/>
    </row>
    <row r="10" spans="1:17" s="68" customFormat="1" x14ac:dyDescent="0.2">
      <c r="A10" s="97"/>
      <c r="B10" s="98"/>
      <c r="C10" s="97"/>
      <c r="D10" s="97"/>
      <c r="E10" s="99"/>
      <c r="F10" s="99"/>
      <c r="G10" s="100"/>
      <c r="H10" s="101"/>
      <c r="I10" s="101"/>
      <c r="J10" s="101"/>
      <c r="K10" s="101"/>
      <c r="L10" s="102" t="s">
        <v>55</v>
      </c>
      <c r="M10" s="103">
        <f>SUM(M7:M9)</f>
        <v>14129</v>
      </c>
      <c r="N10" s="41">
        <f>M10/$M$292</f>
        <v>1.9815245728611243E-2</v>
      </c>
      <c r="O10" s="93"/>
      <c r="P10" s="94"/>
      <c r="Q10" s="94"/>
    </row>
    <row r="11" spans="1:17" s="68" customFormat="1" x14ac:dyDescent="0.2">
      <c r="A11" s="88" t="s">
        <v>30</v>
      </c>
      <c r="B11" s="88"/>
      <c r="C11" s="88"/>
      <c r="D11" s="88" t="s">
        <v>10</v>
      </c>
      <c r="E11" s="104"/>
      <c r="F11" s="88"/>
      <c r="G11" s="105"/>
      <c r="H11" s="88"/>
      <c r="I11" s="88"/>
      <c r="J11" s="90"/>
      <c r="K11" s="90"/>
      <c r="L11" s="90"/>
      <c r="M11" s="91"/>
      <c r="N11" s="92"/>
      <c r="O11" s="93"/>
      <c r="P11" s="94"/>
      <c r="Q11" s="94"/>
    </row>
    <row r="12" spans="1:17" s="68" customFormat="1" x14ac:dyDescent="0.2">
      <c r="A12" s="144" t="s">
        <v>681</v>
      </c>
      <c r="B12" s="143" t="s">
        <v>27</v>
      </c>
      <c r="C12" s="144" t="s">
        <v>25</v>
      </c>
      <c r="D12" s="144" t="s">
        <v>28</v>
      </c>
      <c r="E12" s="70" t="s">
        <v>288</v>
      </c>
      <c r="F12" s="95" t="s">
        <v>51</v>
      </c>
      <c r="G12" s="138">
        <v>1</v>
      </c>
      <c r="H12" s="95">
        <v>0</v>
      </c>
      <c r="I12" s="95">
        <v>254.59</v>
      </c>
      <c r="J12" s="95">
        <v>254.59</v>
      </c>
      <c r="K12" s="95">
        <v>0</v>
      </c>
      <c r="L12" s="95">
        <v>254.59</v>
      </c>
      <c r="M12" s="95">
        <v>254.59</v>
      </c>
      <c r="N12" s="96">
        <f>M12/$M$292</f>
        <v>3.5705028027794867E-4</v>
      </c>
      <c r="O12" s="93"/>
      <c r="P12" s="94"/>
      <c r="Q12" s="94"/>
    </row>
    <row r="13" spans="1:17" s="68" customFormat="1" x14ac:dyDescent="0.2">
      <c r="A13" s="69" t="s">
        <v>682</v>
      </c>
      <c r="B13" s="73">
        <v>90778</v>
      </c>
      <c r="C13" s="69" t="s">
        <v>32</v>
      </c>
      <c r="D13" s="69" t="s">
        <v>57</v>
      </c>
      <c r="E13" s="70" t="s">
        <v>288</v>
      </c>
      <c r="F13" s="70" t="s">
        <v>115</v>
      </c>
      <c r="G13" s="138">
        <f>4*60</f>
        <v>240</v>
      </c>
      <c r="H13" s="95">
        <v>126.98</v>
      </c>
      <c r="I13" s="95">
        <v>1.93</v>
      </c>
      <c r="J13" s="95">
        <v>128.91</v>
      </c>
      <c r="K13" s="95">
        <v>30475.200000000001</v>
      </c>
      <c r="L13" s="95">
        <v>463.2</v>
      </c>
      <c r="M13" s="95">
        <v>30938.400000000001</v>
      </c>
      <c r="N13" s="96">
        <f>M13/$M$292</f>
        <v>4.3389624067525383E-2</v>
      </c>
      <c r="O13" s="93"/>
      <c r="P13" s="94"/>
      <c r="Q13" s="94"/>
    </row>
    <row r="14" spans="1:17" s="68" customFormat="1" x14ac:dyDescent="0.2">
      <c r="A14" s="69" t="s">
        <v>683</v>
      </c>
      <c r="B14" s="73">
        <v>94295</v>
      </c>
      <c r="C14" s="69" t="s">
        <v>32</v>
      </c>
      <c r="D14" s="69" t="s">
        <v>33</v>
      </c>
      <c r="E14" s="70" t="s">
        <v>288</v>
      </c>
      <c r="F14" s="70" t="s">
        <v>284</v>
      </c>
      <c r="G14" s="138">
        <v>2</v>
      </c>
      <c r="H14" s="95">
        <v>10597.44</v>
      </c>
      <c r="I14" s="95">
        <v>471.45</v>
      </c>
      <c r="J14" s="95">
        <v>11068.89</v>
      </c>
      <c r="K14" s="95">
        <v>21194.880000000001</v>
      </c>
      <c r="L14" s="95">
        <v>942.9</v>
      </c>
      <c r="M14" s="95">
        <v>22137.78</v>
      </c>
      <c r="N14" s="96">
        <f>M14/$M$292</f>
        <v>3.1047176062420224E-2</v>
      </c>
      <c r="O14" s="93"/>
      <c r="P14" s="94"/>
      <c r="Q14" s="94"/>
    </row>
    <row r="15" spans="1:17" s="68" customFormat="1" x14ac:dyDescent="0.2">
      <c r="A15" s="97"/>
      <c r="B15" s="98"/>
      <c r="C15" s="97"/>
      <c r="D15" s="97"/>
      <c r="E15" s="99"/>
      <c r="F15" s="99"/>
      <c r="G15" s="100"/>
      <c r="H15" s="101"/>
      <c r="I15" s="101"/>
      <c r="J15" s="101"/>
      <c r="K15" s="101"/>
      <c r="L15" s="102" t="s">
        <v>55</v>
      </c>
      <c r="M15" s="103">
        <f>SUM(M12:M14)</f>
        <v>53330.770000000004</v>
      </c>
      <c r="N15" s="41">
        <f>M15/$M$292</f>
        <v>7.4793850410223559E-2</v>
      </c>
      <c r="O15" s="93"/>
      <c r="P15" s="94"/>
      <c r="Q15" s="94"/>
    </row>
    <row r="16" spans="1:17" s="68" customFormat="1" x14ac:dyDescent="0.2">
      <c r="A16" s="88" t="s">
        <v>34</v>
      </c>
      <c r="B16" s="88"/>
      <c r="C16" s="88"/>
      <c r="D16" s="88" t="s">
        <v>47</v>
      </c>
      <c r="E16" s="104"/>
      <c r="F16" s="88"/>
      <c r="G16" s="105"/>
      <c r="H16" s="88"/>
      <c r="I16" s="88"/>
      <c r="J16" s="90"/>
      <c r="K16" s="90"/>
      <c r="L16" s="90"/>
      <c r="M16" s="91"/>
      <c r="N16" s="92"/>
      <c r="O16" s="93"/>
      <c r="P16" s="94"/>
      <c r="Q16" s="94"/>
    </row>
    <row r="17" spans="1:17" s="68" customFormat="1" x14ac:dyDescent="0.2">
      <c r="A17" s="69" t="s">
        <v>35</v>
      </c>
      <c r="B17" s="70" t="s">
        <v>282</v>
      </c>
      <c r="C17" s="70" t="s">
        <v>25</v>
      </c>
      <c r="D17" s="69" t="s">
        <v>283</v>
      </c>
      <c r="E17" s="70"/>
      <c r="F17" s="70" t="s">
        <v>284</v>
      </c>
      <c r="G17" s="138">
        <v>2</v>
      </c>
      <c r="H17" s="95">
        <v>1688.72</v>
      </c>
      <c r="I17" s="95">
        <v>317.68</v>
      </c>
      <c r="J17" s="95">
        <v>2006.4</v>
      </c>
      <c r="K17" s="95">
        <v>3377.44</v>
      </c>
      <c r="L17" s="95">
        <v>635.36</v>
      </c>
      <c r="M17" s="95">
        <v>4012.8</v>
      </c>
      <c r="N17" s="96">
        <f>M17/$M$292</f>
        <v>5.6277597890700831E-3</v>
      </c>
      <c r="O17" s="93"/>
      <c r="P17" s="94"/>
      <c r="Q17" s="94"/>
    </row>
    <row r="18" spans="1:17" s="68" customFormat="1" x14ac:dyDescent="0.2">
      <c r="A18" s="69" t="s">
        <v>285</v>
      </c>
      <c r="B18" s="73" t="s">
        <v>280</v>
      </c>
      <c r="C18" s="69" t="s">
        <v>25</v>
      </c>
      <c r="D18" s="69" t="s">
        <v>281</v>
      </c>
      <c r="E18" s="70" t="s">
        <v>323</v>
      </c>
      <c r="F18" s="70" t="s">
        <v>39</v>
      </c>
      <c r="G18" s="138">
        <v>256.39999999999998</v>
      </c>
      <c r="H18" s="95">
        <v>0.8</v>
      </c>
      <c r="I18" s="95">
        <v>0.11</v>
      </c>
      <c r="J18" s="95">
        <v>0.91</v>
      </c>
      <c r="K18" s="95">
        <v>205.12</v>
      </c>
      <c r="L18" s="95">
        <v>28.2</v>
      </c>
      <c r="M18" s="95">
        <v>233.32</v>
      </c>
      <c r="N18" s="96">
        <f>M18/$M$292</f>
        <v>3.2722012409933999E-4</v>
      </c>
      <c r="O18" s="93"/>
      <c r="P18" s="94"/>
      <c r="Q18" s="94"/>
    </row>
    <row r="19" spans="1:17" s="68" customFormat="1" x14ac:dyDescent="0.2">
      <c r="A19" s="69" t="s">
        <v>286</v>
      </c>
      <c r="B19" s="73" t="s">
        <v>110</v>
      </c>
      <c r="C19" s="69" t="s">
        <v>25</v>
      </c>
      <c r="D19" s="69" t="s">
        <v>36</v>
      </c>
      <c r="E19" s="70" t="s">
        <v>323</v>
      </c>
      <c r="F19" s="70" t="s">
        <v>39</v>
      </c>
      <c r="G19" s="138">
        <v>256.39999999999998</v>
      </c>
      <c r="H19" s="95">
        <v>2.68</v>
      </c>
      <c r="I19" s="95">
        <v>1.34</v>
      </c>
      <c r="J19" s="95">
        <v>4.0199999999999996</v>
      </c>
      <c r="K19" s="95">
        <v>687.15</v>
      </c>
      <c r="L19" s="95">
        <v>343.57</v>
      </c>
      <c r="M19" s="95">
        <v>1030.72</v>
      </c>
      <c r="N19" s="96">
        <f>M19/$M$292</f>
        <v>1.4455354290745404E-3</v>
      </c>
      <c r="O19" s="93"/>
      <c r="P19" s="94"/>
      <c r="Q19" s="94"/>
    </row>
    <row r="20" spans="1:17" s="68" customFormat="1" x14ac:dyDescent="0.2">
      <c r="A20" s="106" t="s">
        <v>31</v>
      </c>
      <c r="B20" s="98"/>
      <c r="C20" s="97"/>
      <c r="D20" s="97"/>
      <c r="E20" s="99"/>
      <c r="F20" s="99"/>
      <c r="G20" s="100"/>
      <c r="H20" s="101"/>
      <c r="I20" s="101"/>
      <c r="J20" s="101"/>
      <c r="K20" s="101"/>
      <c r="L20" s="102" t="s">
        <v>55</v>
      </c>
      <c r="M20" s="103">
        <f>SUM(M17:M19)</f>
        <v>5276.84</v>
      </c>
      <c r="N20" s="41">
        <f>M20/$M$292</f>
        <v>7.4005153422439631E-3</v>
      </c>
      <c r="O20" s="93"/>
      <c r="P20" s="94"/>
      <c r="Q20" s="94"/>
    </row>
    <row r="21" spans="1:17" s="68" customFormat="1" x14ac:dyDescent="0.2">
      <c r="A21" s="88">
        <v>4</v>
      </c>
      <c r="B21" s="88"/>
      <c r="C21" s="88"/>
      <c r="D21" s="88" t="s">
        <v>48</v>
      </c>
      <c r="E21" s="88"/>
      <c r="F21" s="90"/>
      <c r="G21" s="105"/>
      <c r="H21" s="88"/>
      <c r="I21" s="88"/>
      <c r="J21" s="88"/>
      <c r="K21" s="88"/>
      <c r="L21" s="88"/>
      <c r="M21" s="107"/>
      <c r="N21" s="88"/>
      <c r="O21" s="93"/>
      <c r="P21" s="94"/>
      <c r="Q21" s="94"/>
    </row>
    <row r="22" spans="1:17" s="68" customFormat="1" ht="25.5" x14ac:dyDescent="0.2">
      <c r="A22" s="69" t="s">
        <v>58</v>
      </c>
      <c r="B22" s="73" t="s">
        <v>278</v>
      </c>
      <c r="C22" s="69" t="s">
        <v>25</v>
      </c>
      <c r="D22" s="69" t="s">
        <v>484</v>
      </c>
      <c r="E22" s="70" t="s">
        <v>324</v>
      </c>
      <c r="F22" s="95" t="s">
        <v>40</v>
      </c>
      <c r="G22" s="138">
        <v>4.96</v>
      </c>
      <c r="H22" s="95">
        <v>18.62</v>
      </c>
      <c r="I22" s="95">
        <v>2.95</v>
      </c>
      <c r="J22" s="95">
        <v>21.57</v>
      </c>
      <c r="K22" s="95">
        <v>92.35</v>
      </c>
      <c r="L22" s="95">
        <v>14.63</v>
      </c>
      <c r="M22" s="95">
        <v>106.98</v>
      </c>
      <c r="N22" s="96">
        <f>M22/$M$292</f>
        <v>1.5003432571638692E-4</v>
      </c>
      <c r="O22" s="109"/>
      <c r="P22" s="94"/>
      <c r="Q22" s="108"/>
    </row>
    <row r="23" spans="1:17" s="68" customFormat="1" ht="39" customHeight="1" x14ac:dyDescent="0.2">
      <c r="A23" s="69" t="s">
        <v>59</v>
      </c>
      <c r="B23" s="73" t="s">
        <v>279</v>
      </c>
      <c r="C23" s="69" t="s">
        <v>25</v>
      </c>
      <c r="D23" s="69" t="s">
        <v>485</v>
      </c>
      <c r="E23" s="70" t="s">
        <v>325</v>
      </c>
      <c r="F23" s="95" t="s">
        <v>39</v>
      </c>
      <c r="G23" s="138">
        <f>31.76+3.5</f>
        <v>35.260000000000005</v>
      </c>
      <c r="H23" s="95">
        <v>13.43</v>
      </c>
      <c r="I23" s="95">
        <v>2.5299999999999998</v>
      </c>
      <c r="J23" s="95">
        <v>15.96</v>
      </c>
      <c r="K23" s="95">
        <v>473.54</v>
      </c>
      <c r="L23" s="95">
        <v>89.2</v>
      </c>
      <c r="M23" s="95">
        <v>562.74</v>
      </c>
      <c r="N23" s="96">
        <f>M23/$M$292</f>
        <v>7.8921589506112896E-4</v>
      </c>
      <c r="O23" s="109"/>
      <c r="P23" s="94"/>
      <c r="Q23" s="108"/>
    </row>
    <row r="24" spans="1:17" s="68" customFormat="1" ht="42.6" customHeight="1" x14ac:dyDescent="0.2">
      <c r="A24" s="69" t="s">
        <v>654</v>
      </c>
      <c r="B24" s="73" t="s">
        <v>656</v>
      </c>
      <c r="C24" s="69" t="s">
        <v>25</v>
      </c>
      <c r="D24" s="69" t="s">
        <v>650</v>
      </c>
      <c r="E24" s="70" t="s">
        <v>651</v>
      </c>
      <c r="F24" s="95" t="s">
        <v>40</v>
      </c>
      <c r="G24" s="138">
        <v>8.1999999999999993</v>
      </c>
      <c r="H24" s="95">
        <v>38.380000000000003</v>
      </c>
      <c r="I24" s="95">
        <v>7.22</v>
      </c>
      <c r="J24" s="95">
        <v>45.6</v>
      </c>
      <c r="K24" s="95">
        <v>314.70999999999998</v>
      </c>
      <c r="L24" s="95">
        <v>59.21</v>
      </c>
      <c r="M24" s="95">
        <v>373.92</v>
      </c>
      <c r="N24" s="96">
        <f>M24/$M$292</f>
        <v>5.2440488943607591E-4</v>
      </c>
      <c r="O24" s="109"/>
      <c r="P24" s="94"/>
      <c r="Q24" s="108"/>
    </row>
    <row r="25" spans="1:17" s="68" customFormat="1" ht="42.6" customHeight="1" x14ac:dyDescent="0.2">
      <c r="A25" s="69" t="s">
        <v>655</v>
      </c>
      <c r="B25" s="73" t="s">
        <v>652</v>
      </c>
      <c r="C25" s="69" t="s">
        <v>25</v>
      </c>
      <c r="D25" s="69" t="s">
        <v>653</v>
      </c>
      <c r="E25" s="70" t="s">
        <v>288</v>
      </c>
      <c r="F25" s="95" t="s">
        <v>51</v>
      </c>
      <c r="G25" s="138">
        <v>3</v>
      </c>
      <c r="H25" s="95">
        <v>84.43</v>
      </c>
      <c r="I25" s="95">
        <v>422.53</v>
      </c>
      <c r="J25" s="95">
        <v>506.96</v>
      </c>
      <c r="K25" s="95">
        <v>253.29</v>
      </c>
      <c r="L25" s="95">
        <v>1267.5899999999999</v>
      </c>
      <c r="M25" s="95">
        <v>1520.88</v>
      </c>
      <c r="N25" s="96">
        <f>M25/$M$292</f>
        <v>2.132961350678057E-3</v>
      </c>
      <c r="O25" s="109"/>
      <c r="P25" s="94"/>
      <c r="Q25" s="108"/>
    </row>
    <row r="26" spans="1:17" s="68" customFormat="1" x14ac:dyDescent="0.2">
      <c r="A26" s="97"/>
      <c r="B26" s="98"/>
      <c r="C26" s="97"/>
      <c r="D26" s="97"/>
      <c r="E26" s="99"/>
      <c r="F26" s="99"/>
      <c r="G26" s="100"/>
      <c r="H26" s="101"/>
      <c r="I26" s="101"/>
      <c r="J26" s="101"/>
      <c r="K26" s="101"/>
      <c r="L26" s="102" t="s">
        <v>55</v>
      </c>
      <c r="M26" s="103">
        <f>SUM(M21:M25)</f>
        <v>2564.5200000000004</v>
      </c>
      <c r="N26" s="41">
        <f>M26/$M$292</f>
        <v>3.5966164608916495E-3</v>
      </c>
      <c r="O26" s="93"/>
      <c r="P26" s="108"/>
      <c r="Q26" s="108"/>
    </row>
    <row r="27" spans="1:17" s="68" customFormat="1" x14ac:dyDescent="0.2">
      <c r="A27" s="88">
        <v>5</v>
      </c>
      <c r="B27" s="88"/>
      <c r="C27" s="88"/>
      <c r="D27" s="88" t="s">
        <v>60</v>
      </c>
      <c r="E27" s="88"/>
      <c r="F27" s="90"/>
      <c r="G27" s="105"/>
      <c r="H27" s="88"/>
      <c r="I27" s="88"/>
      <c r="J27" s="88"/>
      <c r="K27" s="88"/>
      <c r="L27" s="88"/>
      <c r="M27" s="107"/>
      <c r="N27" s="88"/>
      <c r="O27" s="93"/>
      <c r="P27" s="94"/>
      <c r="Q27" s="108"/>
    </row>
    <row r="28" spans="1:17" s="68" customFormat="1" x14ac:dyDescent="0.2">
      <c r="A28" s="69" t="s">
        <v>61</v>
      </c>
      <c r="B28" s="73">
        <v>101137</v>
      </c>
      <c r="C28" s="69" t="s">
        <v>32</v>
      </c>
      <c r="D28" s="69" t="s">
        <v>486</v>
      </c>
      <c r="E28" s="70" t="s">
        <v>418</v>
      </c>
      <c r="F28" s="95" t="s">
        <v>49</v>
      </c>
      <c r="G28" s="139">
        <f>21.08+3.1+50+1.1</f>
        <v>75.28</v>
      </c>
      <c r="H28" s="95">
        <v>2.52</v>
      </c>
      <c r="I28" s="95">
        <v>11.85</v>
      </c>
      <c r="J28" s="95">
        <v>14.37</v>
      </c>
      <c r="K28" s="95">
        <v>189.7</v>
      </c>
      <c r="L28" s="95">
        <v>892.07</v>
      </c>
      <c r="M28" s="95">
        <v>1081.77</v>
      </c>
      <c r="N28" s="96">
        <f>M28/$M$292</f>
        <v>1.5171306088074021E-3</v>
      </c>
      <c r="O28" s="109"/>
      <c r="P28" s="94"/>
      <c r="Q28" s="108"/>
    </row>
    <row r="29" spans="1:17" s="68" customFormat="1" x14ac:dyDescent="0.2">
      <c r="A29" s="69" t="s">
        <v>62</v>
      </c>
      <c r="B29" s="73">
        <v>93382</v>
      </c>
      <c r="C29" s="69" t="s">
        <v>32</v>
      </c>
      <c r="D29" s="69" t="s">
        <v>487</v>
      </c>
      <c r="E29" s="70" t="s">
        <v>418</v>
      </c>
      <c r="F29" s="95" t="s">
        <v>49</v>
      </c>
      <c r="G29" s="139">
        <f>5.77+2.1+50+0.1</f>
        <v>57.97</v>
      </c>
      <c r="H29" s="95">
        <v>26.83</v>
      </c>
      <c r="I29" s="95">
        <v>7.69</v>
      </c>
      <c r="J29" s="95">
        <v>34.520000000000003</v>
      </c>
      <c r="K29" s="95">
        <v>1555.33</v>
      </c>
      <c r="L29" s="95">
        <v>445.79</v>
      </c>
      <c r="M29" s="95">
        <v>2001.12</v>
      </c>
      <c r="N29" s="96">
        <f>M29/$M$292</f>
        <v>2.8064749474441594E-3</v>
      </c>
      <c r="O29" s="93"/>
      <c r="P29" s="94"/>
      <c r="Q29" s="108"/>
    </row>
    <row r="30" spans="1:17" s="68" customFormat="1" ht="25.5" x14ac:dyDescent="0.2">
      <c r="A30" s="69" t="s">
        <v>609</v>
      </c>
      <c r="B30" s="73">
        <v>97083</v>
      </c>
      <c r="C30" s="69" t="s">
        <v>32</v>
      </c>
      <c r="D30" s="69" t="s">
        <v>631</v>
      </c>
      <c r="E30" s="70"/>
      <c r="F30" s="95" t="s">
        <v>39</v>
      </c>
      <c r="G30" s="139">
        <v>2.9</v>
      </c>
      <c r="H30" s="95">
        <v>2.94</v>
      </c>
      <c r="I30" s="95">
        <v>0.66</v>
      </c>
      <c r="J30" s="95">
        <v>3.6</v>
      </c>
      <c r="K30" s="95">
        <v>8.52</v>
      </c>
      <c r="L30" s="95">
        <v>1.92</v>
      </c>
      <c r="M30" s="95">
        <v>10.44</v>
      </c>
      <c r="N30" s="96">
        <f>M30/$M$292</f>
        <v>1.4641599929697882E-5</v>
      </c>
      <c r="O30" s="93"/>
      <c r="P30" s="94"/>
      <c r="Q30" s="108"/>
    </row>
    <row r="31" spans="1:17" s="68" customFormat="1" x14ac:dyDescent="0.2">
      <c r="A31" s="97"/>
      <c r="B31" s="98"/>
      <c r="C31" s="97"/>
      <c r="D31" s="97"/>
      <c r="E31" s="99"/>
      <c r="F31" s="99"/>
      <c r="G31" s="100"/>
      <c r="H31" s="101"/>
      <c r="I31" s="101"/>
      <c r="J31" s="101"/>
      <c r="K31" s="101"/>
      <c r="L31" s="102" t="s">
        <v>55</v>
      </c>
      <c r="M31" s="103">
        <f>SUM(M28:M30)</f>
        <v>3093.33</v>
      </c>
      <c r="N31" s="41">
        <f>M31/$M$292</f>
        <v>4.3382471561812597E-3</v>
      </c>
      <c r="O31" s="93"/>
      <c r="P31" s="108"/>
      <c r="Q31" s="108"/>
    </row>
    <row r="32" spans="1:17" s="68" customFormat="1" x14ac:dyDescent="0.2">
      <c r="A32" s="88">
        <v>6</v>
      </c>
      <c r="B32" s="88"/>
      <c r="C32" s="88"/>
      <c r="D32" s="88" t="s">
        <v>64</v>
      </c>
      <c r="E32" s="88"/>
      <c r="F32" s="90"/>
      <c r="G32" s="105"/>
      <c r="H32" s="88"/>
      <c r="I32" s="88"/>
      <c r="J32" s="88"/>
      <c r="K32" s="88"/>
      <c r="L32" s="88"/>
      <c r="M32" s="107"/>
      <c r="N32" s="88"/>
      <c r="O32" s="93"/>
      <c r="P32" s="94"/>
      <c r="Q32" s="108"/>
    </row>
    <row r="33" spans="1:17" s="68" customFormat="1" x14ac:dyDescent="0.2">
      <c r="A33" s="88" t="s">
        <v>63</v>
      </c>
      <c r="B33" s="110"/>
      <c r="C33" s="111"/>
      <c r="D33" s="110" t="s">
        <v>294</v>
      </c>
      <c r="E33" s="112"/>
      <c r="F33" s="113"/>
      <c r="G33" s="114"/>
      <c r="H33" s="112"/>
      <c r="I33" s="112"/>
      <c r="J33" s="112"/>
      <c r="K33" s="112"/>
      <c r="L33" s="112"/>
      <c r="M33" s="115"/>
      <c r="N33" s="111"/>
      <c r="O33" s="93"/>
      <c r="P33" s="94"/>
      <c r="Q33" s="108"/>
    </row>
    <row r="34" spans="1:17" s="68" customFormat="1" ht="25.5" x14ac:dyDescent="0.2">
      <c r="A34" s="69" t="s">
        <v>66</v>
      </c>
      <c r="B34" s="73" t="s">
        <v>627</v>
      </c>
      <c r="C34" s="69" t="s">
        <v>25</v>
      </c>
      <c r="D34" s="69" t="s">
        <v>633</v>
      </c>
      <c r="E34" s="70" t="s">
        <v>288</v>
      </c>
      <c r="F34" s="95" t="s">
        <v>40</v>
      </c>
      <c r="G34" s="139">
        <v>80</v>
      </c>
      <c r="H34" s="95">
        <v>0</v>
      </c>
      <c r="I34" s="95">
        <v>462.08</v>
      </c>
      <c r="J34" s="95">
        <v>462.08</v>
      </c>
      <c r="K34" s="95">
        <v>0</v>
      </c>
      <c r="L34" s="95">
        <v>36966.400000000001</v>
      </c>
      <c r="M34" s="95">
        <v>36966.400000000001</v>
      </c>
      <c r="N34" s="96">
        <f t="shared" ref="N34:N39" si="0">M34/$M$292</f>
        <v>5.1843605329615308E-2</v>
      </c>
      <c r="O34" s="93"/>
      <c r="P34" s="108"/>
      <c r="Q34" s="108"/>
    </row>
    <row r="35" spans="1:17" s="68" customFormat="1" ht="25.5" x14ac:dyDescent="0.2">
      <c r="A35" s="69" t="s">
        <v>67</v>
      </c>
      <c r="B35" s="73">
        <v>95583</v>
      </c>
      <c r="C35" s="69" t="s">
        <v>32</v>
      </c>
      <c r="D35" s="69" t="s">
        <v>634</v>
      </c>
      <c r="E35" s="70" t="s">
        <v>288</v>
      </c>
      <c r="F35" s="95" t="s">
        <v>186</v>
      </c>
      <c r="G35" s="139">
        <f>73.4/80</f>
        <v>0.91750000000000009</v>
      </c>
      <c r="H35" s="95">
        <v>6.86</v>
      </c>
      <c r="I35" s="95">
        <v>10.7</v>
      </c>
      <c r="J35" s="95">
        <v>17.559999999999999</v>
      </c>
      <c r="K35" s="95">
        <v>6.31</v>
      </c>
      <c r="L35" s="95">
        <v>9.84</v>
      </c>
      <c r="M35" s="95">
        <v>16.149999999999999</v>
      </c>
      <c r="N35" s="96">
        <f t="shared" si="0"/>
        <v>2.264960142381425E-5</v>
      </c>
      <c r="O35" s="109"/>
      <c r="P35" s="108"/>
      <c r="Q35" s="108"/>
    </row>
    <row r="36" spans="1:17" s="68" customFormat="1" x14ac:dyDescent="0.2">
      <c r="A36" s="69" t="s">
        <v>287</v>
      </c>
      <c r="B36" s="73">
        <v>95577</v>
      </c>
      <c r="C36" s="69" t="s">
        <v>32</v>
      </c>
      <c r="D36" s="69" t="s">
        <v>635</v>
      </c>
      <c r="E36" s="70" t="s">
        <v>288</v>
      </c>
      <c r="F36" s="95" t="s">
        <v>186</v>
      </c>
      <c r="G36" s="139">
        <f>295.9/80</f>
        <v>3.6987499999999995</v>
      </c>
      <c r="H36" s="95">
        <v>1.2</v>
      </c>
      <c r="I36" s="95">
        <v>10.62</v>
      </c>
      <c r="J36" s="95">
        <v>11.82</v>
      </c>
      <c r="K36" s="95">
        <v>4.4400000000000004</v>
      </c>
      <c r="L36" s="95">
        <v>39.29</v>
      </c>
      <c r="M36" s="95">
        <v>43.73</v>
      </c>
      <c r="N36" s="96">
        <f t="shared" si="0"/>
        <v>6.1329230356866701E-5</v>
      </c>
      <c r="O36" s="109"/>
      <c r="P36" s="108"/>
      <c r="Q36" s="108"/>
    </row>
    <row r="37" spans="1:17" s="68" customFormat="1" x14ac:dyDescent="0.2">
      <c r="A37" s="69" t="s">
        <v>628</v>
      </c>
      <c r="B37" s="73" t="s">
        <v>75</v>
      </c>
      <c r="C37" s="69" t="s">
        <v>25</v>
      </c>
      <c r="D37" s="69" t="s">
        <v>491</v>
      </c>
      <c r="E37" s="70" t="s">
        <v>288</v>
      </c>
      <c r="F37" s="95" t="s">
        <v>49</v>
      </c>
      <c r="G37" s="139">
        <f>3.93/80</f>
        <v>4.9125000000000002E-2</v>
      </c>
      <c r="H37" s="95">
        <v>292.48</v>
      </c>
      <c r="I37" s="95">
        <v>604.91999999999996</v>
      </c>
      <c r="J37" s="95">
        <v>897.4</v>
      </c>
      <c r="K37" s="95">
        <v>14.62</v>
      </c>
      <c r="L37" s="95">
        <v>30.25</v>
      </c>
      <c r="M37" s="95">
        <v>44.87</v>
      </c>
      <c r="N37" s="96">
        <f t="shared" si="0"/>
        <v>6.2928025751488877E-5</v>
      </c>
      <c r="O37" s="109"/>
      <c r="P37" s="108"/>
      <c r="Q37" s="108"/>
    </row>
    <row r="38" spans="1:17" s="68" customFormat="1" ht="25.5" x14ac:dyDescent="0.2">
      <c r="A38" s="69" t="s">
        <v>629</v>
      </c>
      <c r="B38" s="73">
        <v>103673</v>
      </c>
      <c r="C38" s="69" t="s">
        <v>32</v>
      </c>
      <c r="D38" s="69" t="s">
        <v>495</v>
      </c>
      <c r="E38" s="70" t="s">
        <v>288</v>
      </c>
      <c r="F38" s="95" t="s">
        <v>49</v>
      </c>
      <c r="G38" s="140">
        <f>G37</f>
        <v>4.9125000000000002E-2</v>
      </c>
      <c r="H38" s="119">
        <v>38.14</v>
      </c>
      <c r="I38" s="119">
        <v>6.64</v>
      </c>
      <c r="J38" s="119">
        <v>44.78</v>
      </c>
      <c r="K38" s="95">
        <v>1.9</v>
      </c>
      <c r="L38" s="95">
        <v>0.33</v>
      </c>
      <c r="M38" s="95">
        <v>2.23</v>
      </c>
      <c r="N38" s="96">
        <f t="shared" si="0"/>
        <v>3.1274681842170762E-6</v>
      </c>
      <c r="O38" s="109"/>
      <c r="P38" s="108"/>
      <c r="Q38" s="108"/>
    </row>
    <row r="39" spans="1:17" s="68" customFormat="1" ht="25.5" x14ac:dyDescent="0.2">
      <c r="A39" s="69" t="s">
        <v>630</v>
      </c>
      <c r="B39" s="116">
        <v>95601</v>
      </c>
      <c r="C39" s="117" t="s">
        <v>32</v>
      </c>
      <c r="D39" s="118" t="s">
        <v>488</v>
      </c>
      <c r="E39" s="70" t="s">
        <v>288</v>
      </c>
      <c r="F39" s="119" t="s">
        <v>51</v>
      </c>
      <c r="G39" s="140">
        <v>20</v>
      </c>
      <c r="H39" s="95">
        <v>14.86</v>
      </c>
      <c r="I39" s="95">
        <v>2.78</v>
      </c>
      <c r="J39" s="95">
        <v>17.64</v>
      </c>
      <c r="K39" s="95">
        <v>297.2</v>
      </c>
      <c r="L39" s="95">
        <v>55.6</v>
      </c>
      <c r="M39" s="95">
        <v>352.8</v>
      </c>
      <c r="N39" s="96">
        <f t="shared" si="0"/>
        <v>4.9478510107254917E-4</v>
      </c>
      <c r="O39" s="93"/>
      <c r="P39" s="108"/>
      <c r="Q39" s="108"/>
    </row>
    <row r="40" spans="1:17" s="68" customFormat="1" x14ac:dyDescent="0.2">
      <c r="A40" s="88" t="s">
        <v>78</v>
      </c>
      <c r="B40" s="110"/>
      <c r="C40" s="111"/>
      <c r="D40" s="110" t="s">
        <v>195</v>
      </c>
      <c r="E40" s="112"/>
      <c r="F40" s="113"/>
      <c r="G40" s="114"/>
      <c r="H40" s="112"/>
      <c r="I40" s="112"/>
      <c r="J40" s="112"/>
      <c r="K40" s="112"/>
      <c r="L40" s="112"/>
      <c r="M40" s="115"/>
      <c r="N40" s="111"/>
      <c r="O40" s="93"/>
      <c r="P40" s="108"/>
      <c r="Q40" s="108"/>
    </row>
    <row r="41" spans="1:17" s="68" customFormat="1" x14ac:dyDescent="0.2">
      <c r="A41" s="69" t="s">
        <v>79</v>
      </c>
      <c r="B41" s="73">
        <v>96616</v>
      </c>
      <c r="C41" s="69" t="s">
        <v>32</v>
      </c>
      <c r="D41" s="69" t="s">
        <v>492</v>
      </c>
      <c r="E41" s="70" t="s">
        <v>288</v>
      </c>
      <c r="F41" s="95" t="s">
        <v>49</v>
      </c>
      <c r="G41" s="139">
        <v>0.5</v>
      </c>
      <c r="H41" s="95">
        <v>280.23</v>
      </c>
      <c r="I41" s="95">
        <v>432.2</v>
      </c>
      <c r="J41" s="95">
        <v>712.43</v>
      </c>
      <c r="K41" s="95">
        <v>140.11000000000001</v>
      </c>
      <c r="L41" s="95">
        <v>216.1</v>
      </c>
      <c r="M41" s="95">
        <v>356.21</v>
      </c>
      <c r="N41" s="96">
        <f t="shared" ref="N41:N48" si="1">M41/$M$292</f>
        <v>4.9956746273541013E-4</v>
      </c>
      <c r="O41" s="93"/>
      <c r="P41" s="108"/>
      <c r="Q41" s="108"/>
    </row>
    <row r="42" spans="1:17" s="68" customFormat="1" x14ac:dyDescent="0.2">
      <c r="A42" s="69" t="s">
        <v>80</v>
      </c>
      <c r="B42" s="73">
        <v>96534</v>
      </c>
      <c r="C42" s="69" t="s">
        <v>32</v>
      </c>
      <c r="D42" s="69" t="s">
        <v>493</v>
      </c>
      <c r="E42" s="70" t="s">
        <v>288</v>
      </c>
      <c r="F42" s="95" t="s">
        <v>39</v>
      </c>
      <c r="G42" s="139">
        <v>70.3</v>
      </c>
      <c r="H42" s="95">
        <v>51.4</v>
      </c>
      <c r="I42" s="95">
        <v>81.150000000000006</v>
      </c>
      <c r="J42" s="95">
        <v>132.55000000000001</v>
      </c>
      <c r="K42" s="95">
        <v>3613.42</v>
      </c>
      <c r="L42" s="95">
        <v>5704.84</v>
      </c>
      <c r="M42" s="95">
        <v>9318.26</v>
      </c>
      <c r="N42" s="96">
        <f t="shared" si="1"/>
        <v>1.3068413310431666E-2</v>
      </c>
      <c r="O42" s="109"/>
      <c r="P42" s="108"/>
      <c r="Q42" s="108"/>
    </row>
    <row r="43" spans="1:17" s="68" customFormat="1" ht="25.5" x14ac:dyDescent="0.2">
      <c r="A43" s="69" t="s">
        <v>81</v>
      </c>
      <c r="B43" s="73">
        <v>96543</v>
      </c>
      <c r="C43" s="69" t="s">
        <v>32</v>
      </c>
      <c r="D43" s="69" t="s">
        <v>489</v>
      </c>
      <c r="E43" s="70" t="s">
        <v>288</v>
      </c>
      <c r="F43" s="95" t="s">
        <v>186</v>
      </c>
      <c r="G43" s="139">
        <v>50.8</v>
      </c>
      <c r="H43" s="95">
        <v>8.2200000000000006</v>
      </c>
      <c r="I43" s="95">
        <v>11.21</v>
      </c>
      <c r="J43" s="95">
        <v>19.43</v>
      </c>
      <c r="K43" s="95">
        <v>417.57</v>
      </c>
      <c r="L43" s="95">
        <v>569.47</v>
      </c>
      <c r="M43" s="95">
        <v>987.04</v>
      </c>
      <c r="N43" s="96">
        <f t="shared" si="1"/>
        <v>1.3842763213227009E-3</v>
      </c>
      <c r="O43" s="93"/>
      <c r="P43" s="108"/>
      <c r="Q43" s="108"/>
    </row>
    <row r="44" spans="1:17" s="68" customFormat="1" ht="25.5" x14ac:dyDescent="0.2">
      <c r="A44" s="69" t="s">
        <v>82</v>
      </c>
      <c r="B44" s="73">
        <v>96545</v>
      </c>
      <c r="C44" s="69" t="s">
        <v>32</v>
      </c>
      <c r="D44" s="69" t="s">
        <v>494</v>
      </c>
      <c r="E44" s="70" t="s">
        <v>288</v>
      </c>
      <c r="F44" s="95" t="s">
        <v>186</v>
      </c>
      <c r="G44" s="139">
        <v>223</v>
      </c>
      <c r="H44" s="95">
        <v>4.32</v>
      </c>
      <c r="I44" s="95">
        <v>11.85</v>
      </c>
      <c r="J44" s="95">
        <v>16.170000000000002</v>
      </c>
      <c r="K44" s="95">
        <v>963.36</v>
      </c>
      <c r="L44" s="95">
        <v>2642.55</v>
      </c>
      <c r="M44" s="95">
        <v>3605.91</v>
      </c>
      <c r="N44" s="96">
        <f t="shared" si="1"/>
        <v>5.0571160538790119E-3</v>
      </c>
      <c r="O44" s="93"/>
      <c r="P44" s="108"/>
      <c r="Q44" s="108"/>
    </row>
    <row r="45" spans="1:17" s="68" customFormat="1" ht="25.5" x14ac:dyDescent="0.2">
      <c r="A45" s="69" t="s">
        <v>83</v>
      </c>
      <c r="B45" s="73">
        <v>96546</v>
      </c>
      <c r="C45" s="69" t="s">
        <v>32</v>
      </c>
      <c r="D45" s="69" t="s">
        <v>490</v>
      </c>
      <c r="E45" s="70" t="s">
        <v>288</v>
      </c>
      <c r="F45" s="95" t="s">
        <v>186</v>
      </c>
      <c r="G45" s="139">
        <v>130.80000000000001</v>
      </c>
      <c r="H45" s="95">
        <v>3.21</v>
      </c>
      <c r="I45" s="95">
        <v>11.05</v>
      </c>
      <c r="J45" s="95">
        <v>14.26</v>
      </c>
      <c r="K45" s="95">
        <v>419.86</v>
      </c>
      <c r="L45" s="95">
        <v>1445.34</v>
      </c>
      <c r="M45" s="95">
        <v>1865.2</v>
      </c>
      <c r="N45" s="96">
        <f t="shared" si="1"/>
        <v>2.615853657937978E-3</v>
      </c>
      <c r="O45" s="93"/>
      <c r="P45" s="108"/>
      <c r="Q45" s="108"/>
    </row>
    <row r="46" spans="1:17" s="68" customFormat="1" x14ac:dyDescent="0.2">
      <c r="A46" s="69" t="s">
        <v>84</v>
      </c>
      <c r="B46" s="73" t="s">
        <v>75</v>
      </c>
      <c r="C46" s="69" t="s">
        <v>25</v>
      </c>
      <c r="D46" s="69" t="s">
        <v>491</v>
      </c>
      <c r="E46" s="70" t="s">
        <v>288</v>
      </c>
      <c r="F46" s="95" t="s">
        <v>49</v>
      </c>
      <c r="G46" s="139">
        <v>7.19</v>
      </c>
      <c r="H46" s="95">
        <v>292.48</v>
      </c>
      <c r="I46" s="95">
        <v>604.91999999999996</v>
      </c>
      <c r="J46" s="95">
        <v>897.4</v>
      </c>
      <c r="K46" s="95">
        <v>2102.9299999999998</v>
      </c>
      <c r="L46" s="95">
        <v>4349.37</v>
      </c>
      <c r="M46" s="95">
        <v>6452.3</v>
      </c>
      <c r="N46" s="96">
        <f t="shared" si="1"/>
        <v>9.0490416883514981E-3</v>
      </c>
      <c r="O46" s="93"/>
      <c r="P46" s="108"/>
      <c r="Q46" s="108"/>
    </row>
    <row r="47" spans="1:17" s="68" customFormat="1" ht="25.5" x14ac:dyDescent="0.2">
      <c r="A47" s="69" t="s">
        <v>85</v>
      </c>
      <c r="B47" s="73">
        <v>103673</v>
      </c>
      <c r="C47" s="69" t="s">
        <v>32</v>
      </c>
      <c r="D47" s="69" t="s">
        <v>495</v>
      </c>
      <c r="E47" s="70" t="s">
        <v>288</v>
      </c>
      <c r="F47" s="95" t="s">
        <v>49</v>
      </c>
      <c r="G47" s="138">
        <f>G46</f>
        <v>7.19</v>
      </c>
      <c r="H47" s="95">
        <v>38.14</v>
      </c>
      <c r="I47" s="95">
        <v>6.64</v>
      </c>
      <c r="J47" s="95">
        <v>44.78</v>
      </c>
      <c r="K47" s="95">
        <v>274.22000000000003</v>
      </c>
      <c r="L47" s="95">
        <v>47.74</v>
      </c>
      <c r="M47" s="95">
        <v>321.95999999999998</v>
      </c>
      <c r="N47" s="96">
        <f t="shared" si="1"/>
        <v>4.5153347829171743E-4</v>
      </c>
      <c r="O47" s="109"/>
      <c r="P47" s="108"/>
      <c r="Q47" s="108"/>
    </row>
    <row r="48" spans="1:17" s="68" customFormat="1" x14ac:dyDescent="0.2">
      <c r="A48" s="69" t="s">
        <v>86</v>
      </c>
      <c r="B48" s="73">
        <v>98557</v>
      </c>
      <c r="C48" s="69" t="s">
        <v>32</v>
      </c>
      <c r="D48" s="69" t="s">
        <v>496</v>
      </c>
      <c r="E48" s="70" t="s">
        <v>288</v>
      </c>
      <c r="F48" s="95" t="s">
        <v>39</v>
      </c>
      <c r="G48" s="139">
        <v>87.49</v>
      </c>
      <c r="H48" s="95">
        <v>13.43</v>
      </c>
      <c r="I48" s="95">
        <v>38.549999999999997</v>
      </c>
      <c r="J48" s="95">
        <v>51.98</v>
      </c>
      <c r="K48" s="95">
        <v>1174.99</v>
      </c>
      <c r="L48" s="95">
        <v>3372.74</v>
      </c>
      <c r="M48" s="95">
        <v>4547.7299999999996</v>
      </c>
      <c r="N48" s="96">
        <f t="shared" si="1"/>
        <v>6.3779734912150325E-3</v>
      </c>
      <c r="O48" s="109"/>
      <c r="P48" s="108"/>
      <c r="Q48" s="108"/>
    </row>
    <row r="49" spans="1:17" s="68" customFormat="1" x14ac:dyDescent="0.2">
      <c r="A49" s="88" t="s">
        <v>443</v>
      </c>
      <c r="B49" s="110"/>
      <c r="C49" s="111"/>
      <c r="D49" s="110" t="s">
        <v>339</v>
      </c>
      <c r="E49" s="112"/>
      <c r="F49" s="113"/>
      <c r="G49" s="114"/>
      <c r="H49" s="112"/>
      <c r="I49" s="112"/>
      <c r="J49" s="112"/>
      <c r="K49" s="112"/>
      <c r="L49" s="112"/>
      <c r="M49" s="115"/>
      <c r="N49" s="111"/>
      <c r="O49" s="93"/>
      <c r="P49" s="108"/>
      <c r="Q49" s="108"/>
    </row>
    <row r="50" spans="1:17" s="68" customFormat="1" x14ac:dyDescent="0.2">
      <c r="A50" s="69" t="s">
        <v>444</v>
      </c>
      <c r="B50" s="73">
        <v>100324</v>
      </c>
      <c r="C50" s="69" t="s">
        <v>32</v>
      </c>
      <c r="D50" s="69" t="s">
        <v>497</v>
      </c>
      <c r="E50" s="70" t="s">
        <v>288</v>
      </c>
      <c r="F50" s="95" t="s">
        <v>49</v>
      </c>
      <c r="G50" s="139">
        <v>0.2</v>
      </c>
      <c r="H50" s="95">
        <v>35.04</v>
      </c>
      <c r="I50" s="95">
        <v>126.58</v>
      </c>
      <c r="J50" s="95">
        <v>161.62</v>
      </c>
      <c r="K50" s="95">
        <v>7</v>
      </c>
      <c r="L50" s="95">
        <v>25.32</v>
      </c>
      <c r="M50" s="95">
        <v>32.32</v>
      </c>
      <c r="N50" s="96">
        <f t="shared" ref="N50:N57" si="2">M50/$M$292</f>
        <v>4.5327251889639418E-5</v>
      </c>
      <c r="O50" s="93"/>
      <c r="P50" s="108"/>
      <c r="Q50" s="108"/>
    </row>
    <row r="51" spans="1:17" s="68" customFormat="1" x14ac:dyDescent="0.2">
      <c r="A51" s="69" t="s">
        <v>445</v>
      </c>
      <c r="B51" s="73">
        <v>96534</v>
      </c>
      <c r="C51" s="69" t="s">
        <v>32</v>
      </c>
      <c r="D51" s="69" t="s">
        <v>493</v>
      </c>
      <c r="E51" s="70" t="s">
        <v>288</v>
      </c>
      <c r="F51" s="95" t="s">
        <v>39</v>
      </c>
      <c r="G51" s="139">
        <v>8.3000000000000007</v>
      </c>
      <c r="H51" s="95">
        <v>51.4</v>
      </c>
      <c r="I51" s="95">
        <v>81.150000000000006</v>
      </c>
      <c r="J51" s="95">
        <v>132.55000000000001</v>
      </c>
      <c r="K51" s="95">
        <v>426.62</v>
      </c>
      <c r="L51" s="95">
        <v>673.54</v>
      </c>
      <c r="M51" s="95">
        <v>1100.1600000000001</v>
      </c>
      <c r="N51" s="96">
        <f t="shared" si="2"/>
        <v>1.5429217029364389E-3</v>
      </c>
      <c r="O51" s="109"/>
      <c r="P51" s="108"/>
      <c r="Q51" s="108"/>
    </row>
    <row r="52" spans="1:17" s="68" customFormat="1" ht="25.5" x14ac:dyDescent="0.2">
      <c r="A52" s="69" t="s">
        <v>446</v>
      </c>
      <c r="B52" s="73">
        <v>96543</v>
      </c>
      <c r="C52" s="69" t="s">
        <v>32</v>
      </c>
      <c r="D52" s="69" t="s">
        <v>489</v>
      </c>
      <c r="E52" s="70" t="s">
        <v>288</v>
      </c>
      <c r="F52" s="95" t="s">
        <v>186</v>
      </c>
      <c r="G52" s="139">
        <v>11.5</v>
      </c>
      <c r="H52" s="95">
        <v>8.2200000000000006</v>
      </c>
      <c r="I52" s="95">
        <v>11.21</v>
      </c>
      <c r="J52" s="95">
        <v>19.43</v>
      </c>
      <c r="K52" s="95">
        <v>94.53</v>
      </c>
      <c r="L52" s="95">
        <v>128.91</v>
      </c>
      <c r="M52" s="95">
        <v>223.44</v>
      </c>
      <c r="N52" s="96">
        <f t="shared" si="2"/>
        <v>3.1336389734594775E-4</v>
      </c>
      <c r="O52" s="93"/>
      <c r="P52" s="108"/>
      <c r="Q52" s="108"/>
    </row>
    <row r="53" spans="1:17" s="68" customFormat="1" ht="25.5" x14ac:dyDescent="0.2">
      <c r="A53" s="69" t="s">
        <v>447</v>
      </c>
      <c r="B53" s="73">
        <v>96544</v>
      </c>
      <c r="C53" s="69" t="s">
        <v>32</v>
      </c>
      <c r="D53" s="69" t="s">
        <v>498</v>
      </c>
      <c r="E53" s="70" t="s">
        <v>288</v>
      </c>
      <c r="F53" s="95" t="s">
        <v>186</v>
      </c>
      <c r="G53" s="139">
        <v>7</v>
      </c>
      <c r="H53" s="95">
        <v>5.95</v>
      </c>
      <c r="I53" s="95">
        <v>11.76</v>
      </c>
      <c r="J53" s="95">
        <v>17.71</v>
      </c>
      <c r="K53" s="95">
        <v>41.65</v>
      </c>
      <c r="L53" s="95">
        <v>82.32</v>
      </c>
      <c r="M53" s="95">
        <v>123.97</v>
      </c>
      <c r="N53" s="96">
        <f t="shared" si="2"/>
        <v>1.7386198690465962E-4</v>
      </c>
      <c r="O53" s="93"/>
      <c r="P53" s="108"/>
      <c r="Q53" s="108"/>
    </row>
    <row r="54" spans="1:17" s="68" customFormat="1" ht="25.5" x14ac:dyDescent="0.2">
      <c r="A54" s="69" t="s">
        <v>448</v>
      </c>
      <c r="B54" s="73">
        <v>96545</v>
      </c>
      <c r="C54" s="69" t="s">
        <v>32</v>
      </c>
      <c r="D54" s="69" t="s">
        <v>494</v>
      </c>
      <c r="E54" s="70" t="s">
        <v>288</v>
      </c>
      <c r="F54" s="95" t="s">
        <v>186</v>
      </c>
      <c r="G54" s="139">
        <v>33.200000000000003</v>
      </c>
      <c r="H54" s="95">
        <v>4.32</v>
      </c>
      <c r="I54" s="95">
        <v>11.85</v>
      </c>
      <c r="J54" s="95">
        <v>16.170000000000002</v>
      </c>
      <c r="K54" s="95">
        <v>143.41999999999999</v>
      </c>
      <c r="L54" s="95">
        <v>393.42</v>
      </c>
      <c r="M54" s="95">
        <v>536.84</v>
      </c>
      <c r="N54" s="96">
        <f t="shared" si="2"/>
        <v>7.5289238565699344E-4</v>
      </c>
      <c r="O54" s="93"/>
      <c r="P54" s="108"/>
      <c r="Q54" s="108"/>
    </row>
    <row r="55" spans="1:17" s="68" customFormat="1" x14ac:dyDescent="0.2">
      <c r="A55" s="69" t="s">
        <v>449</v>
      </c>
      <c r="B55" s="73" t="s">
        <v>75</v>
      </c>
      <c r="C55" s="69" t="s">
        <v>25</v>
      </c>
      <c r="D55" s="69" t="s">
        <v>491</v>
      </c>
      <c r="E55" s="70" t="s">
        <v>288</v>
      </c>
      <c r="F55" s="95" t="s">
        <v>49</v>
      </c>
      <c r="G55" s="139">
        <v>0.8</v>
      </c>
      <c r="H55" s="95">
        <v>292.48</v>
      </c>
      <c r="I55" s="95">
        <v>604.91999999999996</v>
      </c>
      <c r="J55" s="95">
        <v>897.4</v>
      </c>
      <c r="K55" s="95">
        <v>233.98</v>
      </c>
      <c r="L55" s="95">
        <v>483.94</v>
      </c>
      <c r="M55" s="95">
        <v>717.92</v>
      </c>
      <c r="N55" s="96">
        <f t="shared" si="2"/>
        <v>1.006848412023822E-3</v>
      </c>
      <c r="O55" s="93"/>
      <c r="P55" s="108"/>
      <c r="Q55" s="108"/>
    </row>
    <row r="56" spans="1:17" s="68" customFormat="1" ht="25.5" x14ac:dyDescent="0.2">
      <c r="A56" s="69" t="s">
        <v>450</v>
      </c>
      <c r="B56" s="73">
        <v>103673</v>
      </c>
      <c r="C56" s="69" t="s">
        <v>32</v>
      </c>
      <c r="D56" s="69" t="s">
        <v>495</v>
      </c>
      <c r="E56" s="70" t="s">
        <v>288</v>
      </c>
      <c r="F56" s="95" t="s">
        <v>49</v>
      </c>
      <c r="G56" s="138">
        <f>G55</f>
        <v>0.8</v>
      </c>
      <c r="H56" s="95">
        <v>38.14</v>
      </c>
      <c r="I56" s="95">
        <v>6.64</v>
      </c>
      <c r="J56" s="95">
        <v>44.78</v>
      </c>
      <c r="K56" s="95">
        <v>30.51</v>
      </c>
      <c r="L56" s="95">
        <v>5.31</v>
      </c>
      <c r="M56" s="95">
        <v>35.82</v>
      </c>
      <c r="N56" s="96">
        <f t="shared" si="2"/>
        <v>5.023583424154963E-5</v>
      </c>
      <c r="O56" s="109"/>
      <c r="P56" s="108"/>
      <c r="Q56" s="108"/>
    </row>
    <row r="57" spans="1:17" s="68" customFormat="1" x14ac:dyDescent="0.2">
      <c r="A57" s="97"/>
      <c r="B57" s="98"/>
      <c r="C57" s="97"/>
      <c r="D57" s="97"/>
      <c r="E57" s="99"/>
      <c r="F57" s="99"/>
      <c r="G57" s="100"/>
      <c r="H57" s="101"/>
      <c r="I57" s="101"/>
      <c r="J57" s="101"/>
      <c r="K57" s="101"/>
      <c r="L57" s="102" t="s">
        <v>55</v>
      </c>
      <c r="M57" s="103">
        <f>SUM(M32:M56)</f>
        <v>67651.260000000024</v>
      </c>
      <c r="N57" s="41">
        <f t="shared" si="2"/>
        <v>9.4877651691568338E-2</v>
      </c>
      <c r="O57" s="93"/>
      <c r="P57" s="94"/>
      <c r="Q57" s="108"/>
    </row>
    <row r="58" spans="1:17" s="68" customFormat="1" x14ac:dyDescent="0.2">
      <c r="A58" s="88">
        <v>7</v>
      </c>
      <c r="B58" s="88"/>
      <c r="C58" s="88"/>
      <c r="D58" s="88" t="s">
        <v>68</v>
      </c>
      <c r="E58" s="88"/>
      <c r="F58" s="90"/>
      <c r="G58" s="105"/>
      <c r="H58" s="88"/>
      <c r="I58" s="88"/>
      <c r="J58" s="88"/>
      <c r="K58" s="88"/>
      <c r="L58" s="88"/>
      <c r="M58" s="107"/>
      <c r="N58" s="88"/>
      <c r="O58" s="93"/>
      <c r="P58" s="94"/>
      <c r="Q58" s="108"/>
    </row>
    <row r="59" spans="1:17" s="68" customFormat="1" x14ac:dyDescent="0.2">
      <c r="A59" s="88" t="s">
        <v>69</v>
      </c>
      <c r="B59" s="110"/>
      <c r="C59" s="111"/>
      <c r="D59" s="110" t="s">
        <v>73</v>
      </c>
      <c r="E59" s="112"/>
      <c r="F59" s="113"/>
      <c r="G59" s="114"/>
      <c r="H59" s="112"/>
      <c r="I59" s="112"/>
      <c r="J59" s="112"/>
      <c r="K59" s="112"/>
      <c r="L59" s="112"/>
      <c r="M59" s="115"/>
      <c r="N59" s="111"/>
      <c r="O59" s="93"/>
      <c r="P59" s="94"/>
      <c r="Q59" s="108"/>
    </row>
    <row r="60" spans="1:17" s="68" customFormat="1" x14ac:dyDescent="0.2">
      <c r="A60" s="69" t="s">
        <v>70</v>
      </c>
      <c r="B60" s="73">
        <v>92419</v>
      </c>
      <c r="C60" s="69" t="s">
        <v>32</v>
      </c>
      <c r="D60" s="69" t="s">
        <v>499</v>
      </c>
      <c r="E60" s="70" t="s">
        <v>288</v>
      </c>
      <c r="F60" s="95" t="s">
        <v>39</v>
      </c>
      <c r="G60" s="139">
        <v>67.959999999999994</v>
      </c>
      <c r="H60" s="95">
        <v>38.96</v>
      </c>
      <c r="I60" s="95">
        <v>59.04</v>
      </c>
      <c r="J60" s="95">
        <v>98</v>
      </c>
      <c r="K60" s="95">
        <v>2647.72</v>
      </c>
      <c r="L60" s="95">
        <v>4012.36</v>
      </c>
      <c r="M60" s="95">
        <v>6660.08</v>
      </c>
      <c r="N60" s="96">
        <f t="shared" ref="N60:N65" si="3">M60/$M$292</f>
        <v>9.3404431858028995E-3</v>
      </c>
      <c r="O60" s="109"/>
      <c r="P60" s="108"/>
      <c r="Q60" s="108"/>
    </row>
    <row r="61" spans="1:17" s="68" customFormat="1" x14ac:dyDescent="0.2">
      <c r="A61" s="69" t="s">
        <v>87</v>
      </c>
      <c r="B61" s="73">
        <v>92759</v>
      </c>
      <c r="C61" s="69" t="s">
        <v>32</v>
      </c>
      <c r="D61" s="69" t="s">
        <v>500</v>
      </c>
      <c r="E61" s="70" t="s">
        <v>288</v>
      </c>
      <c r="F61" s="95" t="s">
        <v>186</v>
      </c>
      <c r="G61" s="139">
        <v>88</v>
      </c>
      <c r="H61" s="95">
        <v>4.9800000000000004</v>
      </c>
      <c r="I61" s="95">
        <v>10.56</v>
      </c>
      <c r="J61" s="95">
        <v>15.54</v>
      </c>
      <c r="K61" s="95">
        <v>438.24</v>
      </c>
      <c r="L61" s="95">
        <v>929.28</v>
      </c>
      <c r="M61" s="95">
        <v>1367.52</v>
      </c>
      <c r="N61" s="96">
        <f t="shared" si="3"/>
        <v>1.917881296538357E-3</v>
      </c>
      <c r="O61" s="109"/>
      <c r="P61" s="108"/>
      <c r="Q61" s="108"/>
    </row>
    <row r="62" spans="1:17" s="68" customFormat="1" x14ac:dyDescent="0.2">
      <c r="A62" s="69" t="s">
        <v>112</v>
      </c>
      <c r="B62" s="73">
        <v>92762</v>
      </c>
      <c r="C62" s="69" t="s">
        <v>32</v>
      </c>
      <c r="D62" s="69" t="s">
        <v>501</v>
      </c>
      <c r="E62" s="70" t="s">
        <v>288</v>
      </c>
      <c r="F62" s="95" t="s">
        <v>186</v>
      </c>
      <c r="G62" s="139">
        <v>126</v>
      </c>
      <c r="H62" s="95">
        <v>1.44</v>
      </c>
      <c r="I62" s="95">
        <v>10.8</v>
      </c>
      <c r="J62" s="95">
        <v>12.24</v>
      </c>
      <c r="K62" s="95">
        <v>181.44</v>
      </c>
      <c r="L62" s="95">
        <v>1360.8</v>
      </c>
      <c r="M62" s="95">
        <v>1542.24</v>
      </c>
      <c r="N62" s="96">
        <f t="shared" si="3"/>
        <v>2.1629177275457145E-3</v>
      </c>
      <c r="O62" s="93"/>
      <c r="P62" s="108"/>
      <c r="Q62" s="108"/>
    </row>
    <row r="63" spans="1:17" s="68" customFormat="1" x14ac:dyDescent="0.2">
      <c r="A63" s="69" t="s">
        <v>113</v>
      </c>
      <c r="B63" s="73">
        <v>92763</v>
      </c>
      <c r="C63" s="69" t="s">
        <v>32</v>
      </c>
      <c r="D63" s="69" t="s">
        <v>502</v>
      </c>
      <c r="E63" s="70" t="s">
        <v>288</v>
      </c>
      <c r="F63" s="95" t="s">
        <v>186</v>
      </c>
      <c r="G63" s="139">
        <v>459</v>
      </c>
      <c r="H63" s="95">
        <v>0.91</v>
      </c>
      <c r="I63" s="95">
        <v>9.36</v>
      </c>
      <c r="J63" s="95">
        <v>10.27</v>
      </c>
      <c r="K63" s="95">
        <v>417.69</v>
      </c>
      <c r="L63" s="95">
        <v>4296.24</v>
      </c>
      <c r="M63" s="95">
        <v>4713.93</v>
      </c>
      <c r="N63" s="96">
        <f t="shared" si="3"/>
        <v>6.6110610303257416E-3</v>
      </c>
      <c r="O63" s="93"/>
      <c r="P63" s="108"/>
      <c r="Q63" s="108"/>
    </row>
    <row r="64" spans="1:17" s="68" customFormat="1" x14ac:dyDescent="0.2">
      <c r="A64" s="69" t="s">
        <v>114</v>
      </c>
      <c r="B64" s="73" t="s">
        <v>75</v>
      </c>
      <c r="C64" s="69" t="s">
        <v>25</v>
      </c>
      <c r="D64" s="69" t="s">
        <v>491</v>
      </c>
      <c r="E64" s="70" t="s">
        <v>288</v>
      </c>
      <c r="F64" s="95" t="s">
        <v>49</v>
      </c>
      <c r="G64" s="139">
        <v>5.52</v>
      </c>
      <c r="H64" s="95">
        <v>292.48</v>
      </c>
      <c r="I64" s="95">
        <v>604.91999999999996</v>
      </c>
      <c r="J64" s="95">
        <v>897.4</v>
      </c>
      <c r="K64" s="95">
        <v>1614.48</v>
      </c>
      <c r="L64" s="95">
        <v>3339.16</v>
      </c>
      <c r="M64" s="95">
        <v>4953.6400000000003</v>
      </c>
      <c r="N64" s="96">
        <f t="shared" si="3"/>
        <v>6.9472428233475691E-3</v>
      </c>
      <c r="O64" s="109"/>
      <c r="P64" s="108"/>
      <c r="Q64" s="108"/>
    </row>
    <row r="65" spans="1:17" s="68" customFormat="1" x14ac:dyDescent="0.2">
      <c r="A65" s="69" t="s">
        <v>196</v>
      </c>
      <c r="B65" s="73">
        <v>103673</v>
      </c>
      <c r="C65" s="69" t="s">
        <v>32</v>
      </c>
      <c r="D65" s="69" t="s">
        <v>503</v>
      </c>
      <c r="E65" s="70" t="s">
        <v>288</v>
      </c>
      <c r="F65" s="95" t="s">
        <v>49</v>
      </c>
      <c r="G65" s="138">
        <f>G64</f>
        <v>5.52</v>
      </c>
      <c r="H65" s="95">
        <v>38.14</v>
      </c>
      <c r="I65" s="95">
        <v>6.64</v>
      </c>
      <c r="J65" s="95">
        <v>44.78</v>
      </c>
      <c r="K65" s="95">
        <v>210.53</v>
      </c>
      <c r="L65" s="95">
        <v>36.65</v>
      </c>
      <c r="M65" s="95">
        <v>247.18</v>
      </c>
      <c r="N65" s="96">
        <f t="shared" si="3"/>
        <v>3.4665811021290446E-4</v>
      </c>
      <c r="O65" s="93"/>
      <c r="P65" s="108"/>
      <c r="Q65" s="108"/>
    </row>
    <row r="66" spans="1:17" s="68" customFormat="1" x14ac:dyDescent="0.2">
      <c r="A66" s="88" t="s">
        <v>71</v>
      </c>
      <c r="B66" s="110"/>
      <c r="C66" s="111"/>
      <c r="D66" s="110" t="s">
        <v>197</v>
      </c>
      <c r="E66" s="112"/>
      <c r="F66" s="113"/>
      <c r="G66" s="114"/>
      <c r="H66" s="112"/>
      <c r="I66" s="112"/>
      <c r="J66" s="112"/>
      <c r="K66" s="112"/>
      <c r="L66" s="112"/>
      <c r="M66" s="115"/>
      <c r="N66" s="111"/>
      <c r="O66" s="93"/>
      <c r="P66" s="108"/>
      <c r="Q66" s="108"/>
    </row>
    <row r="67" spans="1:17" s="68" customFormat="1" x14ac:dyDescent="0.2">
      <c r="A67" s="69" t="s">
        <v>72</v>
      </c>
      <c r="B67" s="73">
        <v>92456</v>
      </c>
      <c r="C67" s="69" t="s">
        <v>32</v>
      </c>
      <c r="D67" s="69" t="s">
        <v>504</v>
      </c>
      <c r="E67" s="70" t="s">
        <v>288</v>
      </c>
      <c r="F67" s="95" t="s">
        <v>39</v>
      </c>
      <c r="G67" s="139">
        <v>52.83</v>
      </c>
      <c r="H67" s="95">
        <v>66</v>
      </c>
      <c r="I67" s="95">
        <v>102.36</v>
      </c>
      <c r="J67" s="95">
        <v>168.36</v>
      </c>
      <c r="K67" s="95">
        <v>3486.78</v>
      </c>
      <c r="L67" s="95">
        <v>5407.67</v>
      </c>
      <c r="M67" s="95">
        <v>8894.4500000000007</v>
      </c>
      <c r="N67" s="96">
        <f t="shared" ref="N67:N73" si="4">M67/$M$292</f>
        <v>1.2474040085699361E-2</v>
      </c>
      <c r="O67" s="109"/>
      <c r="P67" s="108"/>
      <c r="Q67" s="108"/>
    </row>
    <row r="68" spans="1:17" s="68" customFormat="1" x14ac:dyDescent="0.2">
      <c r="A68" s="69" t="s">
        <v>198</v>
      </c>
      <c r="B68" s="73">
        <v>92759</v>
      </c>
      <c r="C68" s="69" t="s">
        <v>32</v>
      </c>
      <c r="D68" s="69" t="s">
        <v>500</v>
      </c>
      <c r="E68" s="70" t="s">
        <v>288</v>
      </c>
      <c r="F68" s="95" t="s">
        <v>186</v>
      </c>
      <c r="G68" s="139">
        <v>71.2</v>
      </c>
      <c r="H68" s="95">
        <v>4.9800000000000004</v>
      </c>
      <c r="I68" s="95">
        <v>10.56</v>
      </c>
      <c r="J68" s="95">
        <v>15.54</v>
      </c>
      <c r="K68" s="95">
        <v>354.57</v>
      </c>
      <c r="L68" s="95">
        <v>751.87</v>
      </c>
      <c r="M68" s="95">
        <v>1106.44</v>
      </c>
      <c r="N68" s="96">
        <f t="shared" si="4"/>
        <v>1.5517291021278664E-3</v>
      </c>
      <c r="O68" s="109"/>
      <c r="P68" s="108"/>
      <c r="Q68" s="108"/>
    </row>
    <row r="69" spans="1:17" s="68" customFormat="1" x14ac:dyDescent="0.2">
      <c r="A69" s="69" t="s">
        <v>451</v>
      </c>
      <c r="B69" s="73">
        <v>92761</v>
      </c>
      <c r="C69" s="69" t="s">
        <v>32</v>
      </c>
      <c r="D69" s="69" t="s">
        <v>505</v>
      </c>
      <c r="E69" s="70" t="s">
        <v>288</v>
      </c>
      <c r="F69" s="95" t="s">
        <v>186</v>
      </c>
      <c r="G69" s="139">
        <v>81.2</v>
      </c>
      <c r="H69" s="95">
        <v>2.17</v>
      </c>
      <c r="I69" s="95">
        <v>11.54</v>
      </c>
      <c r="J69" s="95">
        <v>13.71</v>
      </c>
      <c r="K69" s="95">
        <v>176.2</v>
      </c>
      <c r="L69" s="95">
        <v>937.05</v>
      </c>
      <c r="M69" s="95">
        <v>1113.25</v>
      </c>
      <c r="N69" s="96">
        <f t="shared" si="4"/>
        <v>1.5612798009325831E-3</v>
      </c>
      <c r="O69" s="109"/>
      <c r="P69" s="108"/>
      <c r="Q69" s="108"/>
    </row>
    <row r="70" spans="1:17" s="68" customFormat="1" x14ac:dyDescent="0.2">
      <c r="A70" s="69" t="s">
        <v>199</v>
      </c>
      <c r="B70" s="73">
        <v>92762</v>
      </c>
      <c r="C70" s="69" t="s">
        <v>32</v>
      </c>
      <c r="D70" s="69" t="s">
        <v>501</v>
      </c>
      <c r="E70" s="70" t="s">
        <v>288</v>
      </c>
      <c r="F70" s="95" t="s">
        <v>186</v>
      </c>
      <c r="G70" s="139">
        <v>108</v>
      </c>
      <c r="H70" s="95">
        <v>1.44</v>
      </c>
      <c r="I70" s="95">
        <v>10.8</v>
      </c>
      <c r="J70" s="95">
        <v>12.24</v>
      </c>
      <c r="K70" s="95">
        <v>155.52000000000001</v>
      </c>
      <c r="L70" s="95">
        <v>1166.4000000000001</v>
      </c>
      <c r="M70" s="95">
        <v>1321.92</v>
      </c>
      <c r="N70" s="96">
        <f t="shared" si="4"/>
        <v>1.8539294807534698E-3</v>
      </c>
      <c r="O70" s="93"/>
      <c r="P70" s="108"/>
      <c r="Q70" s="108"/>
    </row>
    <row r="71" spans="1:17" s="68" customFormat="1" x14ac:dyDescent="0.2">
      <c r="A71" s="69" t="s">
        <v>200</v>
      </c>
      <c r="B71" s="73">
        <v>92763</v>
      </c>
      <c r="C71" s="69" t="s">
        <v>32</v>
      </c>
      <c r="D71" s="69" t="s">
        <v>502</v>
      </c>
      <c r="E71" s="70" t="s">
        <v>288</v>
      </c>
      <c r="F71" s="95" t="s">
        <v>186</v>
      </c>
      <c r="G71" s="139">
        <v>23.2</v>
      </c>
      <c r="H71" s="95">
        <v>0.91</v>
      </c>
      <c r="I71" s="95">
        <v>9.36</v>
      </c>
      <c r="J71" s="95">
        <v>10.27</v>
      </c>
      <c r="K71" s="95">
        <v>21.11</v>
      </c>
      <c r="L71" s="95">
        <v>217.15</v>
      </c>
      <c r="M71" s="95">
        <v>238.26</v>
      </c>
      <c r="N71" s="96">
        <f t="shared" si="4"/>
        <v>3.3414823747603611E-4</v>
      </c>
      <c r="O71" s="93"/>
      <c r="P71" s="108"/>
      <c r="Q71" s="108"/>
    </row>
    <row r="72" spans="1:17" s="68" customFormat="1" x14ac:dyDescent="0.2">
      <c r="A72" s="69" t="s">
        <v>201</v>
      </c>
      <c r="B72" s="73" t="s">
        <v>75</v>
      </c>
      <c r="C72" s="69" t="s">
        <v>25</v>
      </c>
      <c r="D72" s="69" t="s">
        <v>491</v>
      </c>
      <c r="E72" s="70" t="s">
        <v>288</v>
      </c>
      <c r="F72" s="95" t="s">
        <v>49</v>
      </c>
      <c r="G72" s="139">
        <v>3.76</v>
      </c>
      <c r="H72" s="95">
        <v>292.48</v>
      </c>
      <c r="I72" s="95">
        <v>604.91999999999996</v>
      </c>
      <c r="J72" s="95">
        <v>897.4</v>
      </c>
      <c r="K72" s="95">
        <v>1099.72</v>
      </c>
      <c r="L72" s="95">
        <v>2274.5</v>
      </c>
      <c r="M72" s="95">
        <v>3374.22</v>
      </c>
      <c r="N72" s="96">
        <f t="shared" si="4"/>
        <v>4.7321819267035613E-3</v>
      </c>
      <c r="O72" s="109"/>
      <c r="P72" s="108"/>
      <c r="Q72" s="108"/>
    </row>
    <row r="73" spans="1:17" s="68" customFormat="1" x14ac:dyDescent="0.2">
      <c r="A73" s="69" t="s">
        <v>452</v>
      </c>
      <c r="B73" s="73">
        <v>103673</v>
      </c>
      <c r="C73" s="69" t="s">
        <v>32</v>
      </c>
      <c r="D73" s="69" t="s">
        <v>503</v>
      </c>
      <c r="E73" s="70" t="s">
        <v>288</v>
      </c>
      <c r="F73" s="95" t="s">
        <v>49</v>
      </c>
      <c r="G73" s="138">
        <f>G72</f>
        <v>3.76</v>
      </c>
      <c r="H73" s="95">
        <v>38.14</v>
      </c>
      <c r="I73" s="95">
        <v>6.64</v>
      </c>
      <c r="J73" s="95">
        <v>44.78</v>
      </c>
      <c r="K73" s="95">
        <v>143.4</v>
      </c>
      <c r="L73" s="95">
        <v>24.97</v>
      </c>
      <c r="M73" s="95">
        <v>168.37</v>
      </c>
      <c r="N73" s="96">
        <f t="shared" si="4"/>
        <v>2.3613086016889201E-4</v>
      </c>
      <c r="O73" s="93"/>
      <c r="P73" s="108"/>
      <c r="Q73" s="108"/>
    </row>
    <row r="74" spans="1:17" s="68" customFormat="1" x14ac:dyDescent="0.2">
      <c r="A74" s="88" t="s">
        <v>202</v>
      </c>
      <c r="B74" s="110"/>
      <c r="C74" s="111"/>
      <c r="D74" s="110" t="s">
        <v>74</v>
      </c>
      <c r="E74" s="112"/>
      <c r="F74" s="113"/>
      <c r="G74" s="114"/>
      <c r="H74" s="112"/>
      <c r="I74" s="112"/>
      <c r="J74" s="112"/>
      <c r="K74" s="112"/>
      <c r="L74" s="112"/>
      <c r="M74" s="115"/>
      <c r="N74" s="111"/>
      <c r="O74" s="93"/>
      <c r="P74" s="108"/>
      <c r="Q74" s="108"/>
    </row>
    <row r="75" spans="1:17" s="68" customFormat="1" ht="25.5" x14ac:dyDescent="0.2">
      <c r="A75" s="69" t="s">
        <v>203</v>
      </c>
      <c r="B75" s="73" t="s">
        <v>204</v>
      </c>
      <c r="C75" s="69" t="s">
        <v>25</v>
      </c>
      <c r="D75" s="69" t="s">
        <v>506</v>
      </c>
      <c r="E75" s="70" t="s">
        <v>288</v>
      </c>
      <c r="F75" s="95" t="s">
        <v>51</v>
      </c>
      <c r="G75" s="138">
        <v>35</v>
      </c>
      <c r="H75" s="95">
        <v>0</v>
      </c>
      <c r="I75" s="95">
        <v>80.569999999999993</v>
      </c>
      <c r="J75" s="95">
        <v>80.569999999999993</v>
      </c>
      <c r="K75" s="95">
        <v>0</v>
      </c>
      <c r="L75" s="95">
        <v>2819.95</v>
      </c>
      <c r="M75" s="95">
        <v>2819.95</v>
      </c>
      <c r="N75" s="96">
        <f>M75/$M$292</f>
        <v>3.9548448009340551E-3</v>
      </c>
      <c r="O75" s="93"/>
      <c r="P75" s="108"/>
      <c r="Q75" s="108"/>
    </row>
    <row r="76" spans="1:17" s="68" customFormat="1" x14ac:dyDescent="0.2">
      <c r="A76" s="88" t="s">
        <v>205</v>
      </c>
      <c r="B76" s="110"/>
      <c r="C76" s="111"/>
      <c r="D76" s="110" t="s">
        <v>207</v>
      </c>
      <c r="E76" s="112"/>
      <c r="F76" s="113"/>
      <c r="G76" s="114"/>
      <c r="H76" s="112"/>
      <c r="I76" s="112"/>
      <c r="J76" s="112"/>
      <c r="K76" s="112"/>
      <c r="L76" s="112"/>
      <c r="M76" s="115"/>
      <c r="N76" s="111"/>
      <c r="O76" s="93"/>
      <c r="P76" s="108"/>
      <c r="Q76" s="108"/>
    </row>
    <row r="77" spans="1:17" s="68" customFormat="1" ht="25.5" x14ac:dyDescent="0.2">
      <c r="A77" s="69" t="s">
        <v>206</v>
      </c>
      <c r="B77" s="73" t="s">
        <v>208</v>
      </c>
      <c r="C77" s="69" t="s">
        <v>25</v>
      </c>
      <c r="D77" s="69" t="s">
        <v>507</v>
      </c>
      <c r="E77" s="70" t="s">
        <v>288</v>
      </c>
      <c r="F77" s="95" t="s">
        <v>186</v>
      </c>
      <c r="G77" s="138">
        <v>1398.49</v>
      </c>
      <c r="H77" s="95">
        <v>5.5</v>
      </c>
      <c r="I77" s="95">
        <v>18.25</v>
      </c>
      <c r="J77" s="95">
        <v>23.75</v>
      </c>
      <c r="K77" s="95">
        <v>7691.69</v>
      </c>
      <c r="L77" s="95">
        <v>25522.44</v>
      </c>
      <c r="M77" s="95">
        <v>33214.129999999997</v>
      </c>
      <c r="N77" s="96">
        <f t="shared" ref="N77:N89" si="5">M77/$M$292</f>
        <v>4.6581226386300412E-2</v>
      </c>
      <c r="O77" s="109"/>
      <c r="P77" s="108"/>
      <c r="Q77" s="108"/>
    </row>
    <row r="78" spans="1:17" s="68" customFormat="1" ht="25.5" x14ac:dyDescent="0.2">
      <c r="A78" s="69" t="s">
        <v>296</v>
      </c>
      <c r="B78" s="73" t="s">
        <v>316</v>
      </c>
      <c r="C78" s="69" t="s">
        <v>25</v>
      </c>
      <c r="D78" s="69" t="s">
        <v>508</v>
      </c>
      <c r="E78" s="70" t="s">
        <v>288</v>
      </c>
      <c r="F78" s="95" t="s">
        <v>186</v>
      </c>
      <c r="G78" s="138">
        <v>4209.21</v>
      </c>
      <c r="H78" s="95">
        <v>5.5</v>
      </c>
      <c r="I78" s="95">
        <v>14.37</v>
      </c>
      <c r="J78" s="95">
        <v>19.87</v>
      </c>
      <c r="K78" s="95">
        <v>23150.65</v>
      </c>
      <c r="L78" s="95">
        <v>60486.35</v>
      </c>
      <c r="M78" s="95">
        <v>83637</v>
      </c>
      <c r="N78" s="96">
        <f t="shared" si="5"/>
        <v>0.11729688633334691</v>
      </c>
      <c r="O78" s="109"/>
      <c r="P78" s="108"/>
      <c r="Q78" s="108"/>
    </row>
    <row r="79" spans="1:17" s="68" customFormat="1" ht="25.5" x14ac:dyDescent="0.2">
      <c r="A79" s="69" t="s">
        <v>297</v>
      </c>
      <c r="B79" s="73" t="s">
        <v>209</v>
      </c>
      <c r="C79" s="69" t="s">
        <v>25</v>
      </c>
      <c r="D79" s="69" t="s">
        <v>509</v>
      </c>
      <c r="E79" s="70" t="s">
        <v>288</v>
      </c>
      <c r="F79" s="95" t="s">
        <v>186</v>
      </c>
      <c r="G79" s="138">
        <v>15.61</v>
      </c>
      <c r="H79" s="95">
        <v>4.18</v>
      </c>
      <c r="I79" s="95">
        <v>18.8</v>
      </c>
      <c r="J79" s="95">
        <v>22.98</v>
      </c>
      <c r="K79" s="95">
        <v>65.239999999999995</v>
      </c>
      <c r="L79" s="95">
        <v>293.47000000000003</v>
      </c>
      <c r="M79" s="95">
        <v>358.71</v>
      </c>
      <c r="N79" s="96">
        <f t="shared" si="5"/>
        <v>5.0307359298677463E-4</v>
      </c>
      <c r="O79" s="93"/>
      <c r="P79" s="108"/>
      <c r="Q79" s="108"/>
    </row>
    <row r="80" spans="1:17" s="68" customFormat="1" ht="25.5" x14ac:dyDescent="0.2">
      <c r="A80" s="69" t="s">
        <v>298</v>
      </c>
      <c r="B80" s="73" t="s">
        <v>209</v>
      </c>
      <c r="C80" s="69" t="s">
        <v>25</v>
      </c>
      <c r="D80" s="69" t="s">
        <v>510</v>
      </c>
      <c r="E80" s="70" t="s">
        <v>288</v>
      </c>
      <c r="F80" s="95" t="s">
        <v>186</v>
      </c>
      <c r="G80" s="138">
        <v>120.3</v>
      </c>
      <c r="H80" s="95">
        <v>4.18</v>
      </c>
      <c r="I80" s="95">
        <v>18.8</v>
      </c>
      <c r="J80" s="95">
        <v>22.98</v>
      </c>
      <c r="K80" s="95">
        <v>502.85</v>
      </c>
      <c r="L80" s="95">
        <v>2261.64</v>
      </c>
      <c r="M80" s="95">
        <v>2764.49</v>
      </c>
      <c r="N80" s="96">
        <f t="shared" si="5"/>
        <v>3.8770648074377867E-3</v>
      </c>
      <c r="O80" s="93"/>
      <c r="P80" s="108"/>
      <c r="Q80" s="108"/>
    </row>
    <row r="81" spans="1:17" s="68" customFormat="1" ht="25.5" x14ac:dyDescent="0.2">
      <c r="A81" s="69" t="s">
        <v>299</v>
      </c>
      <c r="B81" s="73" t="s">
        <v>317</v>
      </c>
      <c r="C81" s="69" t="s">
        <v>25</v>
      </c>
      <c r="D81" s="69" t="s">
        <v>511</v>
      </c>
      <c r="E81" s="70" t="s">
        <v>288</v>
      </c>
      <c r="F81" s="95" t="s">
        <v>186</v>
      </c>
      <c r="G81" s="138">
        <v>87.8</v>
      </c>
      <c r="H81" s="95">
        <v>28.39</v>
      </c>
      <c r="I81" s="95">
        <v>75.069999999999993</v>
      </c>
      <c r="J81" s="95">
        <v>103.46</v>
      </c>
      <c r="K81" s="95">
        <v>2492.64</v>
      </c>
      <c r="L81" s="95">
        <v>6591.14</v>
      </c>
      <c r="M81" s="95">
        <v>9083.7800000000007</v>
      </c>
      <c r="N81" s="96">
        <f t="shared" si="5"/>
        <v>1.2739566341895693E-2</v>
      </c>
      <c r="O81" s="93"/>
      <c r="P81" s="108"/>
      <c r="Q81" s="108"/>
    </row>
    <row r="82" spans="1:17" s="68" customFormat="1" x14ac:dyDescent="0.2">
      <c r="A82" s="69" t="s">
        <v>300</v>
      </c>
      <c r="B82" s="73" t="s">
        <v>212</v>
      </c>
      <c r="C82" s="69" t="s">
        <v>25</v>
      </c>
      <c r="D82" s="69" t="s">
        <v>512</v>
      </c>
      <c r="E82" s="70" t="s">
        <v>288</v>
      </c>
      <c r="F82" s="95" t="s">
        <v>186</v>
      </c>
      <c r="G82" s="139">
        <v>3.86</v>
      </c>
      <c r="H82" s="95">
        <v>5.83</v>
      </c>
      <c r="I82" s="95">
        <v>12.66</v>
      </c>
      <c r="J82" s="95">
        <v>18.489999999999998</v>
      </c>
      <c r="K82" s="95">
        <v>22.5</v>
      </c>
      <c r="L82" s="95">
        <v>48.87</v>
      </c>
      <c r="M82" s="95">
        <v>71.37</v>
      </c>
      <c r="N82" s="96">
        <f t="shared" si="5"/>
        <v>1.0009300641595191E-4</v>
      </c>
      <c r="O82" s="109"/>
      <c r="P82" s="108"/>
      <c r="Q82" s="108"/>
    </row>
    <row r="83" spans="1:17" s="68" customFormat="1" x14ac:dyDescent="0.2">
      <c r="A83" s="69" t="s">
        <v>301</v>
      </c>
      <c r="B83" s="73" t="s">
        <v>211</v>
      </c>
      <c r="C83" s="69" t="s">
        <v>25</v>
      </c>
      <c r="D83" s="69" t="s">
        <v>513</v>
      </c>
      <c r="E83" s="70" t="s">
        <v>288</v>
      </c>
      <c r="F83" s="95" t="s">
        <v>186</v>
      </c>
      <c r="G83" s="138">
        <v>35.18</v>
      </c>
      <c r="H83" s="95">
        <v>5.83</v>
      </c>
      <c r="I83" s="95">
        <v>10.74</v>
      </c>
      <c r="J83" s="95">
        <v>16.57</v>
      </c>
      <c r="K83" s="95">
        <v>205.09</v>
      </c>
      <c r="L83" s="95">
        <v>377.84</v>
      </c>
      <c r="M83" s="95">
        <v>582.92999999999995</v>
      </c>
      <c r="N83" s="96">
        <f t="shared" si="5"/>
        <v>8.1753140297114802E-4</v>
      </c>
      <c r="O83" s="93"/>
      <c r="P83" s="108"/>
      <c r="Q83" s="108"/>
    </row>
    <row r="84" spans="1:17" s="68" customFormat="1" x14ac:dyDescent="0.2">
      <c r="A84" s="69" t="s">
        <v>302</v>
      </c>
      <c r="B84" s="73" t="s">
        <v>210</v>
      </c>
      <c r="C84" s="69" t="s">
        <v>25</v>
      </c>
      <c r="D84" s="69" t="s">
        <v>514</v>
      </c>
      <c r="E84" s="70" t="s">
        <v>288</v>
      </c>
      <c r="F84" s="95" t="s">
        <v>186</v>
      </c>
      <c r="G84" s="138">
        <v>2.76</v>
      </c>
      <c r="H84" s="95">
        <v>5.83</v>
      </c>
      <c r="I84" s="95">
        <v>10.01</v>
      </c>
      <c r="J84" s="95">
        <v>15.84</v>
      </c>
      <c r="K84" s="95">
        <v>16.09</v>
      </c>
      <c r="L84" s="95">
        <v>27.62</v>
      </c>
      <c r="M84" s="95">
        <v>43.71</v>
      </c>
      <c r="N84" s="96">
        <f t="shared" si="5"/>
        <v>6.130118131485579E-5</v>
      </c>
      <c r="O84" s="93"/>
      <c r="P84" s="108"/>
      <c r="Q84" s="108"/>
    </row>
    <row r="85" spans="1:17" s="68" customFormat="1" x14ac:dyDescent="0.2">
      <c r="A85" s="69" t="s">
        <v>303</v>
      </c>
      <c r="B85" s="73" t="s">
        <v>318</v>
      </c>
      <c r="C85" s="69" t="s">
        <v>25</v>
      </c>
      <c r="D85" s="69" t="s">
        <v>515</v>
      </c>
      <c r="E85" s="70" t="s">
        <v>288</v>
      </c>
      <c r="F85" s="95" t="s">
        <v>40</v>
      </c>
      <c r="G85" s="138">
        <v>70.099999999999994</v>
      </c>
      <c r="H85" s="95">
        <v>9.3000000000000007</v>
      </c>
      <c r="I85" s="95">
        <v>10.62</v>
      </c>
      <c r="J85" s="95">
        <v>19.920000000000002</v>
      </c>
      <c r="K85" s="95">
        <v>651.92999999999995</v>
      </c>
      <c r="L85" s="95">
        <v>744.46</v>
      </c>
      <c r="M85" s="95">
        <v>1396.39</v>
      </c>
      <c r="N85" s="96">
        <f t="shared" si="5"/>
        <v>1.9583700886811137E-3</v>
      </c>
      <c r="O85" s="93"/>
      <c r="P85" s="108"/>
      <c r="Q85" s="108"/>
    </row>
    <row r="86" spans="1:17" s="68" customFormat="1" x14ac:dyDescent="0.2">
      <c r="A86" s="69" t="s">
        <v>304</v>
      </c>
      <c r="B86" s="73" t="s">
        <v>319</v>
      </c>
      <c r="C86" s="69" t="s">
        <v>25</v>
      </c>
      <c r="D86" s="69" t="s">
        <v>516</v>
      </c>
      <c r="E86" s="70" t="s">
        <v>288</v>
      </c>
      <c r="F86" s="95" t="s">
        <v>40</v>
      </c>
      <c r="G86" s="138">
        <v>95.8</v>
      </c>
      <c r="H86" s="95">
        <v>9.3000000000000007</v>
      </c>
      <c r="I86" s="95">
        <v>4.6100000000000003</v>
      </c>
      <c r="J86" s="95">
        <v>13.91</v>
      </c>
      <c r="K86" s="95">
        <v>890.94</v>
      </c>
      <c r="L86" s="95">
        <v>441.63</v>
      </c>
      <c r="M86" s="95">
        <v>1332.57</v>
      </c>
      <c r="N86" s="96">
        <f t="shared" si="5"/>
        <v>1.8688655956242823E-3</v>
      </c>
      <c r="O86" s="93"/>
      <c r="P86" s="108"/>
      <c r="Q86" s="108"/>
    </row>
    <row r="87" spans="1:17" s="68" customFormat="1" x14ac:dyDescent="0.2">
      <c r="A87" s="69" t="s">
        <v>305</v>
      </c>
      <c r="B87" s="73" t="s">
        <v>320</v>
      </c>
      <c r="C87" s="69" t="s">
        <v>25</v>
      </c>
      <c r="D87" s="69" t="s">
        <v>517</v>
      </c>
      <c r="E87" s="70" t="s">
        <v>288</v>
      </c>
      <c r="F87" s="95" t="s">
        <v>51</v>
      </c>
      <c r="G87" s="138">
        <v>165</v>
      </c>
      <c r="H87" s="95">
        <v>14.78</v>
      </c>
      <c r="I87" s="95">
        <v>13.54</v>
      </c>
      <c r="J87" s="95">
        <v>28.32</v>
      </c>
      <c r="K87" s="95">
        <v>2438.6999999999998</v>
      </c>
      <c r="L87" s="95">
        <v>2234.1</v>
      </c>
      <c r="M87" s="95">
        <v>4672.8</v>
      </c>
      <c r="N87" s="96">
        <f t="shared" si="5"/>
        <v>6.5533781754302939E-3</v>
      </c>
      <c r="O87" s="93"/>
      <c r="P87" s="108"/>
      <c r="Q87" s="108"/>
    </row>
    <row r="88" spans="1:17" s="68" customFormat="1" ht="25.5" x14ac:dyDescent="0.2">
      <c r="A88" s="69" t="s">
        <v>306</v>
      </c>
      <c r="B88" s="73" t="s">
        <v>321</v>
      </c>
      <c r="C88" s="69" t="s">
        <v>25</v>
      </c>
      <c r="D88" s="69" t="s">
        <v>518</v>
      </c>
      <c r="E88" s="70" t="s">
        <v>288</v>
      </c>
      <c r="F88" s="95" t="s">
        <v>51</v>
      </c>
      <c r="G88" s="138">
        <v>912</v>
      </c>
      <c r="H88" s="95">
        <v>0.23</v>
      </c>
      <c r="I88" s="95">
        <v>0.56000000000000005</v>
      </c>
      <c r="J88" s="95">
        <v>0.79</v>
      </c>
      <c r="K88" s="95">
        <v>209.76</v>
      </c>
      <c r="L88" s="95">
        <v>510.72</v>
      </c>
      <c r="M88" s="95">
        <v>720.48</v>
      </c>
      <c r="N88" s="96">
        <f t="shared" si="5"/>
        <v>1.0104386894012193E-3</v>
      </c>
      <c r="O88" s="93"/>
      <c r="P88" s="108"/>
      <c r="Q88" s="108"/>
    </row>
    <row r="89" spans="1:17" s="68" customFormat="1" ht="25.5" x14ac:dyDescent="0.2">
      <c r="A89" s="69" t="s">
        <v>307</v>
      </c>
      <c r="B89" s="73" t="s">
        <v>322</v>
      </c>
      <c r="C89" s="69" t="s">
        <v>25</v>
      </c>
      <c r="D89" s="69" t="s">
        <v>519</v>
      </c>
      <c r="E89" s="70" t="s">
        <v>288</v>
      </c>
      <c r="F89" s="95" t="s">
        <v>51</v>
      </c>
      <c r="G89" s="138">
        <v>1209</v>
      </c>
      <c r="H89" s="95">
        <v>0.23</v>
      </c>
      <c r="I89" s="95">
        <v>1.29</v>
      </c>
      <c r="J89" s="95">
        <v>1.52</v>
      </c>
      <c r="K89" s="95">
        <v>278.07</v>
      </c>
      <c r="L89" s="95">
        <v>1559.61</v>
      </c>
      <c r="M89" s="95">
        <v>1837.68</v>
      </c>
      <c r="N89" s="96">
        <f t="shared" si="5"/>
        <v>2.5772581761309581E-3</v>
      </c>
      <c r="O89" s="93"/>
      <c r="P89" s="108"/>
      <c r="Q89" s="108"/>
    </row>
    <row r="90" spans="1:17" s="68" customFormat="1" x14ac:dyDescent="0.2">
      <c r="A90" s="88" t="s">
        <v>453</v>
      </c>
      <c r="B90" s="110"/>
      <c r="C90" s="111"/>
      <c r="D90" s="110" t="s">
        <v>610</v>
      </c>
      <c r="E90" s="112"/>
      <c r="F90" s="113"/>
      <c r="G90" s="114"/>
      <c r="H90" s="112"/>
      <c r="I90" s="112"/>
      <c r="J90" s="112"/>
      <c r="K90" s="112"/>
      <c r="L90" s="112"/>
      <c r="M90" s="115"/>
      <c r="N90" s="111"/>
      <c r="O90" s="93"/>
      <c r="P90" s="108"/>
      <c r="Q90" s="108"/>
    </row>
    <row r="91" spans="1:17" s="68" customFormat="1" x14ac:dyDescent="0.2">
      <c r="A91" s="69" t="s">
        <v>454</v>
      </c>
      <c r="B91" s="73">
        <v>96616</v>
      </c>
      <c r="C91" s="69" t="s">
        <v>32</v>
      </c>
      <c r="D91" s="69" t="s">
        <v>492</v>
      </c>
      <c r="E91" s="70" t="s">
        <v>288</v>
      </c>
      <c r="F91" s="95" t="s">
        <v>49</v>
      </c>
      <c r="G91" s="138">
        <v>0.2</v>
      </c>
      <c r="H91" s="95">
        <v>280.23</v>
      </c>
      <c r="I91" s="95">
        <v>432.2</v>
      </c>
      <c r="J91" s="95">
        <v>712.43</v>
      </c>
      <c r="K91" s="95">
        <v>56.04</v>
      </c>
      <c r="L91" s="95">
        <v>86.44</v>
      </c>
      <c r="M91" s="95">
        <v>142.47999999999999</v>
      </c>
      <c r="N91" s="96">
        <f t="shared" ref="N91:N99" si="6">M91/$M$292</f>
        <v>1.998213752857619E-4</v>
      </c>
      <c r="O91" s="109"/>
      <c r="P91" s="108"/>
      <c r="Q91" s="108"/>
    </row>
    <row r="92" spans="1:17" s="68" customFormat="1" x14ac:dyDescent="0.2">
      <c r="A92" s="69" t="s">
        <v>455</v>
      </c>
      <c r="B92" s="73">
        <v>101792</v>
      </c>
      <c r="C92" s="69" t="s">
        <v>32</v>
      </c>
      <c r="D92" s="69" t="s">
        <v>622</v>
      </c>
      <c r="E92" s="70" t="s">
        <v>288</v>
      </c>
      <c r="F92" s="95" t="s">
        <v>39</v>
      </c>
      <c r="G92" s="138">
        <v>3.6</v>
      </c>
      <c r="H92" s="95">
        <v>7.39</v>
      </c>
      <c r="I92" s="95">
        <v>13.5</v>
      </c>
      <c r="J92" s="95">
        <v>20.89</v>
      </c>
      <c r="K92" s="95">
        <v>26.6</v>
      </c>
      <c r="L92" s="95">
        <v>48.6</v>
      </c>
      <c r="M92" s="95">
        <v>75.2</v>
      </c>
      <c r="N92" s="96">
        <f t="shared" si="6"/>
        <v>1.0546439796104222E-4</v>
      </c>
      <c r="O92" s="109"/>
      <c r="P92" s="108"/>
      <c r="Q92" s="108"/>
    </row>
    <row r="93" spans="1:17" s="68" customFormat="1" x14ac:dyDescent="0.2">
      <c r="A93" s="69" t="s">
        <v>456</v>
      </c>
      <c r="B93" s="73">
        <v>92768</v>
      </c>
      <c r="C93" s="69" t="s">
        <v>32</v>
      </c>
      <c r="D93" s="69" t="s">
        <v>623</v>
      </c>
      <c r="E93" s="70" t="s">
        <v>288</v>
      </c>
      <c r="F93" s="95" t="s">
        <v>621</v>
      </c>
      <c r="G93" s="138">
        <v>10.8</v>
      </c>
      <c r="H93" s="95">
        <v>4.2699999999999996</v>
      </c>
      <c r="I93" s="95">
        <v>10.64</v>
      </c>
      <c r="J93" s="95">
        <v>14.91</v>
      </c>
      <c r="K93" s="95">
        <v>46.11</v>
      </c>
      <c r="L93" s="95">
        <v>114.91</v>
      </c>
      <c r="M93" s="95">
        <v>161.02000000000001</v>
      </c>
      <c r="N93" s="96">
        <f t="shared" si="6"/>
        <v>2.2582283722988056E-4</v>
      </c>
      <c r="O93" s="93"/>
      <c r="P93" s="108"/>
      <c r="Q93" s="108"/>
    </row>
    <row r="94" spans="1:17" s="68" customFormat="1" x14ac:dyDescent="0.2">
      <c r="A94" s="69" t="s">
        <v>611</v>
      </c>
      <c r="B94" s="73">
        <v>92770</v>
      </c>
      <c r="C94" s="69" t="s">
        <v>32</v>
      </c>
      <c r="D94" s="69" t="s">
        <v>624</v>
      </c>
      <c r="E94" s="70" t="s">
        <v>288</v>
      </c>
      <c r="F94" s="95" t="s">
        <v>621</v>
      </c>
      <c r="G94" s="138">
        <v>55</v>
      </c>
      <c r="H94" s="95">
        <v>1.7</v>
      </c>
      <c r="I94" s="95">
        <v>11.45</v>
      </c>
      <c r="J94" s="95">
        <v>13.15</v>
      </c>
      <c r="K94" s="95">
        <v>93.5</v>
      </c>
      <c r="L94" s="95">
        <v>629.75</v>
      </c>
      <c r="M94" s="95">
        <v>723.25</v>
      </c>
      <c r="N94" s="96">
        <f t="shared" si="6"/>
        <v>1.0143234817197311E-3</v>
      </c>
      <c r="O94" s="93"/>
      <c r="P94" s="108"/>
      <c r="Q94" s="108"/>
    </row>
    <row r="95" spans="1:17" s="68" customFormat="1" ht="25.5" x14ac:dyDescent="0.2">
      <c r="A95" s="69" t="s">
        <v>612</v>
      </c>
      <c r="B95" s="73">
        <v>89480</v>
      </c>
      <c r="C95" s="69" t="s">
        <v>32</v>
      </c>
      <c r="D95" s="69" t="s">
        <v>625</v>
      </c>
      <c r="E95" s="70" t="s">
        <v>288</v>
      </c>
      <c r="F95" s="95" t="s">
        <v>39</v>
      </c>
      <c r="G95" s="138">
        <v>17.8</v>
      </c>
      <c r="H95" s="95">
        <v>54.37</v>
      </c>
      <c r="I95" s="95">
        <v>107.83</v>
      </c>
      <c r="J95" s="95">
        <v>162.19999999999999</v>
      </c>
      <c r="K95" s="95">
        <v>967.78</v>
      </c>
      <c r="L95" s="95">
        <v>1919.38</v>
      </c>
      <c r="M95" s="95">
        <v>2887.16</v>
      </c>
      <c r="N95" s="96">
        <f t="shared" si="6"/>
        <v>4.0491036066117366E-3</v>
      </c>
      <c r="O95" s="93"/>
      <c r="P95" s="108"/>
      <c r="Q95" s="108"/>
    </row>
    <row r="96" spans="1:17" s="68" customFormat="1" x14ac:dyDescent="0.2">
      <c r="A96" s="69" t="s">
        <v>613</v>
      </c>
      <c r="B96" s="73">
        <v>89996</v>
      </c>
      <c r="C96" s="69" t="s">
        <v>32</v>
      </c>
      <c r="D96" s="69" t="s">
        <v>636</v>
      </c>
      <c r="E96" s="70" t="s">
        <v>288</v>
      </c>
      <c r="F96" s="95" t="s">
        <v>621</v>
      </c>
      <c r="G96" s="139">
        <v>6.2</v>
      </c>
      <c r="H96" s="95">
        <v>2.42</v>
      </c>
      <c r="I96" s="95">
        <v>9.2200000000000006</v>
      </c>
      <c r="J96" s="95">
        <v>11.64</v>
      </c>
      <c r="K96" s="95">
        <v>15</v>
      </c>
      <c r="L96" s="95">
        <v>57.16</v>
      </c>
      <c r="M96" s="95">
        <v>72.16</v>
      </c>
      <c r="N96" s="96">
        <f t="shared" si="6"/>
        <v>1.0120094357538305E-4</v>
      </c>
      <c r="O96" s="109"/>
      <c r="P96" s="108"/>
      <c r="Q96" s="108"/>
    </row>
    <row r="97" spans="1:17" s="68" customFormat="1" x14ac:dyDescent="0.2">
      <c r="A97" s="69" t="s">
        <v>614</v>
      </c>
      <c r="B97" s="73" t="s">
        <v>75</v>
      </c>
      <c r="C97" s="69" t="s">
        <v>25</v>
      </c>
      <c r="D97" s="69" t="s">
        <v>491</v>
      </c>
      <c r="E97" s="70" t="s">
        <v>288</v>
      </c>
      <c r="F97" s="95" t="s">
        <v>49</v>
      </c>
      <c r="G97" s="138">
        <v>1</v>
      </c>
      <c r="H97" s="95">
        <v>292.48</v>
      </c>
      <c r="I97" s="95">
        <v>604.91999999999996</v>
      </c>
      <c r="J97" s="95">
        <v>897.4</v>
      </c>
      <c r="K97" s="95">
        <v>292.48</v>
      </c>
      <c r="L97" s="95">
        <v>604.91999999999996</v>
      </c>
      <c r="M97" s="95">
        <v>897.4</v>
      </c>
      <c r="N97" s="96">
        <f t="shared" si="6"/>
        <v>1.2585605150297777E-3</v>
      </c>
      <c r="O97" s="93"/>
      <c r="P97" s="108"/>
      <c r="Q97" s="108"/>
    </row>
    <row r="98" spans="1:17" s="68" customFormat="1" x14ac:dyDescent="0.2">
      <c r="A98" s="69" t="s">
        <v>615</v>
      </c>
      <c r="B98" s="73">
        <v>103673</v>
      </c>
      <c r="C98" s="69" t="s">
        <v>32</v>
      </c>
      <c r="D98" s="69" t="s">
        <v>503</v>
      </c>
      <c r="E98" s="70" t="s">
        <v>288</v>
      </c>
      <c r="F98" s="95" t="s">
        <v>49</v>
      </c>
      <c r="G98" s="138">
        <f>G97</f>
        <v>1</v>
      </c>
      <c r="H98" s="95">
        <v>38.14</v>
      </c>
      <c r="I98" s="95">
        <v>6.64</v>
      </c>
      <c r="J98" s="95">
        <v>44.78</v>
      </c>
      <c r="K98" s="95">
        <v>38.14</v>
      </c>
      <c r="L98" s="95">
        <v>6.64</v>
      </c>
      <c r="M98" s="95">
        <v>44.78</v>
      </c>
      <c r="N98" s="96">
        <f t="shared" si="6"/>
        <v>6.2801805062439765E-5</v>
      </c>
      <c r="O98" s="93"/>
      <c r="P98" s="108"/>
      <c r="Q98" s="108"/>
    </row>
    <row r="99" spans="1:17" s="68" customFormat="1" x14ac:dyDescent="0.2">
      <c r="A99" s="69" t="s">
        <v>620</v>
      </c>
      <c r="B99" s="116">
        <v>90282</v>
      </c>
      <c r="C99" s="69" t="s">
        <v>32</v>
      </c>
      <c r="D99" s="118" t="s">
        <v>626</v>
      </c>
      <c r="E99" s="70" t="s">
        <v>288</v>
      </c>
      <c r="F99" s="119" t="s">
        <v>49</v>
      </c>
      <c r="G99" s="141">
        <v>1</v>
      </c>
      <c r="H99" s="119">
        <v>71.790000000000006</v>
      </c>
      <c r="I99" s="119">
        <v>466.69</v>
      </c>
      <c r="J99" s="119">
        <v>538.48</v>
      </c>
      <c r="K99" s="119">
        <v>71.790000000000006</v>
      </c>
      <c r="L99" s="119">
        <v>466.69</v>
      </c>
      <c r="M99" s="119">
        <v>538.48</v>
      </c>
      <c r="N99" s="137">
        <f t="shared" si="6"/>
        <v>7.5519240710188846E-4</v>
      </c>
      <c r="O99" s="93"/>
      <c r="P99" s="108"/>
      <c r="Q99" s="108"/>
    </row>
    <row r="100" spans="1:17" s="68" customFormat="1" x14ac:dyDescent="0.2">
      <c r="A100" s="88" t="s">
        <v>616</v>
      </c>
      <c r="B100" s="110"/>
      <c r="C100" s="111"/>
      <c r="D100" s="110" t="s">
        <v>289</v>
      </c>
      <c r="E100" s="112"/>
      <c r="F100" s="113"/>
      <c r="G100" s="114"/>
      <c r="H100" s="112"/>
      <c r="I100" s="112"/>
      <c r="J100" s="112"/>
      <c r="K100" s="112"/>
      <c r="L100" s="112"/>
      <c r="M100" s="115"/>
      <c r="N100" s="111"/>
      <c r="O100" s="93"/>
      <c r="P100" s="108"/>
      <c r="Q100" s="108"/>
    </row>
    <row r="101" spans="1:17" s="68" customFormat="1" ht="25.5" x14ac:dyDescent="0.2">
      <c r="A101" s="69" t="s">
        <v>617</v>
      </c>
      <c r="B101" s="116" t="s">
        <v>466</v>
      </c>
      <c r="C101" s="117" t="s">
        <v>25</v>
      </c>
      <c r="D101" s="118" t="s">
        <v>467</v>
      </c>
      <c r="E101" s="70" t="s">
        <v>293</v>
      </c>
      <c r="F101" s="95" t="s">
        <v>39</v>
      </c>
      <c r="G101" s="140">
        <v>268.42</v>
      </c>
      <c r="H101" s="119">
        <v>2.74</v>
      </c>
      <c r="I101" s="119">
        <v>201.56</v>
      </c>
      <c r="J101" s="95">
        <v>204.3</v>
      </c>
      <c r="K101" s="95">
        <v>735.47</v>
      </c>
      <c r="L101" s="95">
        <v>54102.73</v>
      </c>
      <c r="M101" s="95">
        <v>54838.2</v>
      </c>
      <c r="N101" s="96">
        <f>M101/$M$292</f>
        <v>7.6907948780149268E-2</v>
      </c>
      <c r="O101" s="109"/>
      <c r="P101" s="108"/>
      <c r="Q101" s="108"/>
    </row>
    <row r="102" spans="1:17" s="68" customFormat="1" ht="25.5" x14ac:dyDescent="0.2">
      <c r="A102" s="69" t="s">
        <v>618</v>
      </c>
      <c r="B102" s="135">
        <v>100562</v>
      </c>
      <c r="C102" s="117" t="s">
        <v>295</v>
      </c>
      <c r="D102" s="118" t="s">
        <v>520</v>
      </c>
      <c r="E102" s="70" t="s">
        <v>335</v>
      </c>
      <c r="F102" s="95" t="s">
        <v>29</v>
      </c>
      <c r="G102" s="140">
        <f>11.4*0.25</f>
        <v>2.85</v>
      </c>
      <c r="H102" s="119">
        <v>39.49</v>
      </c>
      <c r="I102" s="119">
        <v>39.57</v>
      </c>
      <c r="J102" s="95">
        <v>79.06</v>
      </c>
      <c r="K102" s="95">
        <v>112.54</v>
      </c>
      <c r="L102" s="95">
        <v>112.78</v>
      </c>
      <c r="M102" s="95">
        <v>225.32</v>
      </c>
      <c r="N102" s="96">
        <f>M102/$M$292</f>
        <v>3.1600050729497381E-4</v>
      </c>
      <c r="O102" s="109"/>
      <c r="P102" s="108"/>
      <c r="Q102" s="108"/>
    </row>
    <row r="103" spans="1:17" s="68" customFormat="1" ht="25.5" x14ac:dyDescent="0.2">
      <c r="A103" s="69" t="s">
        <v>619</v>
      </c>
      <c r="B103" s="116" t="s">
        <v>469</v>
      </c>
      <c r="C103" s="117" t="s">
        <v>25</v>
      </c>
      <c r="D103" s="118" t="s">
        <v>521</v>
      </c>
      <c r="E103" s="70" t="s">
        <v>293</v>
      </c>
      <c r="F103" s="95" t="s">
        <v>40</v>
      </c>
      <c r="G103" s="140">
        <v>11.62</v>
      </c>
      <c r="H103" s="119">
        <v>11</v>
      </c>
      <c r="I103" s="119">
        <v>104.81</v>
      </c>
      <c r="J103" s="95">
        <v>115.81</v>
      </c>
      <c r="K103" s="95">
        <v>127.82</v>
      </c>
      <c r="L103" s="95">
        <v>1217.8900000000001</v>
      </c>
      <c r="M103" s="95">
        <v>1345.71</v>
      </c>
      <c r="N103" s="96">
        <f>M103/$M$292</f>
        <v>1.8872938162254537E-3</v>
      </c>
      <c r="O103" s="109"/>
      <c r="P103" s="108"/>
      <c r="Q103" s="108"/>
    </row>
    <row r="104" spans="1:17" s="68" customFormat="1" x14ac:dyDescent="0.2">
      <c r="A104" s="97"/>
      <c r="B104" s="98"/>
      <c r="C104" s="97"/>
      <c r="D104" s="97"/>
      <c r="E104" s="99"/>
      <c r="F104" s="99"/>
      <c r="G104" s="100"/>
      <c r="H104" s="101"/>
      <c r="I104" s="101"/>
      <c r="J104" s="101"/>
      <c r="K104" s="101"/>
      <c r="L104" s="102" t="s">
        <v>55</v>
      </c>
      <c r="M104" s="103">
        <f>SUM(M58:M103)</f>
        <v>240188.65</v>
      </c>
      <c r="N104" s="41">
        <f>M104/$M$292</f>
        <v>0.33685307671975373</v>
      </c>
      <c r="O104" s="93"/>
      <c r="P104" s="94"/>
      <c r="Q104" s="108"/>
    </row>
    <row r="105" spans="1:17" s="68" customFormat="1" x14ac:dyDescent="0.2">
      <c r="A105" s="88">
        <v>8</v>
      </c>
      <c r="B105" s="88"/>
      <c r="C105" s="88"/>
      <c r="D105" s="88" t="s">
        <v>56</v>
      </c>
      <c r="E105" s="88"/>
      <c r="F105" s="90"/>
      <c r="G105" s="105"/>
      <c r="H105" s="88"/>
      <c r="I105" s="88"/>
      <c r="J105" s="88"/>
      <c r="K105" s="88"/>
      <c r="L105" s="88"/>
      <c r="M105" s="121"/>
      <c r="N105" s="88"/>
      <c r="O105" s="93"/>
      <c r="P105" s="94"/>
      <c r="Q105" s="108"/>
    </row>
    <row r="106" spans="1:17" s="68" customFormat="1" x14ac:dyDescent="0.2">
      <c r="A106" s="88" t="s">
        <v>88</v>
      </c>
      <c r="B106" s="110"/>
      <c r="C106" s="111"/>
      <c r="D106" s="110" t="s">
        <v>50</v>
      </c>
      <c r="E106" s="112"/>
      <c r="F106" s="113"/>
      <c r="G106" s="114"/>
      <c r="H106" s="112"/>
      <c r="I106" s="112"/>
      <c r="J106" s="112"/>
      <c r="K106" s="112"/>
      <c r="L106" s="112"/>
      <c r="M106" s="115"/>
      <c r="N106" s="111"/>
      <c r="O106" s="93"/>
      <c r="P106" s="94"/>
      <c r="Q106" s="108"/>
    </row>
    <row r="107" spans="1:17" s="68" customFormat="1" ht="76.150000000000006" customHeight="1" x14ac:dyDescent="0.2">
      <c r="A107" s="69" t="s">
        <v>89</v>
      </c>
      <c r="B107" s="116" t="s">
        <v>466</v>
      </c>
      <c r="C107" s="117" t="s">
        <v>25</v>
      </c>
      <c r="D107" s="118" t="s">
        <v>468</v>
      </c>
      <c r="E107" s="70" t="s">
        <v>326</v>
      </c>
      <c r="F107" s="95" t="s">
        <v>39</v>
      </c>
      <c r="G107" s="138">
        <f>2.9+114.88</f>
        <v>117.78</v>
      </c>
      <c r="H107" s="95">
        <v>2.74</v>
      </c>
      <c r="I107" s="95">
        <v>201.56</v>
      </c>
      <c r="J107" s="95">
        <v>204.3</v>
      </c>
      <c r="K107" s="95">
        <v>322.70999999999998</v>
      </c>
      <c r="L107" s="95">
        <v>23739.74</v>
      </c>
      <c r="M107" s="95">
        <v>24062.45</v>
      </c>
      <c r="N107" s="96">
        <f>M107/$M$292</f>
        <v>3.3746433546777664E-2</v>
      </c>
      <c r="O107" s="93"/>
      <c r="P107" s="108"/>
      <c r="Q107" s="108"/>
    </row>
    <row r="108" spans="1:17" s="68" customFormat="1" ht="38.25" x14ac:dyDescent="0.2">
      <c r="A108" s="69" t="s">
        <v>583</v>
      </c>
      <c r="B108" s="116">
        <v>103323</v>
      </c>
      <c r="C108" s="117" t="s">
        <v>32</v>
      </c>
      <c r="D108" s="118" t="s">
        <v>582</v>
      </c>
      <c r="E108" s="120" t="s">
        <v>579</v>
      </c>
      <c r="F108" s="119" t="s">
        <v>39</v>
      </c>
      <c r="G108" s="141">
        <v>1.43</v>
      </c>
      <c r="H108" s="119">
        <v>24.17</v>
      </c>
      <c r="I108" s="119">
        <v>49.66</v>
      </c>
      <c r="J108" s="95">
        <v>73.83</v>
      </c>
      <c r="K108" s="95">
        <v>34.56</v>
      </c>
      <c r="L108" s="95">
        <v>71.010000000000005</v>
      </c>
      <c r="M108" s="95">
        <v>105.57</v>
      </c>
      <c r="N108" s="96">
        <f>M108/$M$292</f>
        <v>1.4805686825461735E-4</v>
      </c>
      <c r="O108" s="93"/>
      <c r="P108" s="108"/>
      <c r="Q108" s="108"/>
    </row>
    <row r="109" spans="1:17" s="68" customFormat="1" ht="38.25" x14ac:dyDescent="0.2">
      <c r="A109" s="69" t="s">
        <v>584</v>
      </c>
      <c r="B109" s="116">
        <v>103343</v>
      </c>
      <c r="C109" s="117" t="s">
        <v>32</v>
      </c>
      <c r="D109" s="118" t="s">
        <v>581</v>
      </c>
      <c r="E109" s="120" t="s">
        <v>580</v>
      </c>
      <c r="F109" s="119" t="s">
        <v>39</v>
      </c>
      <c r="G109" s="141">
        <v>17.09</v>
      </c>
      <c r="H109" s="119">
        <v>44.47</v>
      </c>
      <c r="I109" s="119">
        <v>78.069999999999993</v>
      </c>
      <c r="J109" s="95">
        <v>122.54</v>
      </c>
      <c r="K109" s="95">
        <v>759.99</v>
      </c>
      <c r="L109" s="95">
        <v>1334.21</v>
      </c>
      <c r="M109" s="95">
        <v>2094.1999999999998</v>
      </c>
      <c r="N109" s="96">
        <f>M109/$M$292</f>
        <v>2.9370151889629601E-3</v>
      </c>
      <c r="O109" s="93"/>
      <c r="P109" s="108"/>
      <c r="Q109" s="108"/>
    </row>
    <row r="110" spans="1:17" s="68" customFormat="1" x14ac:dyDescent="0.2">
      <c r="A110" s="88" t="s">
        <v>90</v>
      </c>
      <c r="B110" s="110"/>
      <c r="C110" s="111"/>
      <c r="D110" s="110" t="s">
        <v>327</v>
      </c>
      <c r="E110" s="112"/>
      <c r="F110" s="113"/>
      <c r="G110" s="114"/>
      <c r="H110" s="112"/>
      <c r="I110" s="112"/>
      <c r="J110" s="112"/>
      <c r="K110" s="112"/>
      <c r="L110" s="112"/>
      <c r="M110" s="115"/>
      <c r="N110" s="111"/>
      <c r="O110" s="93"/>
      <c r="P110" s="108"/>
      <c r="Q110" s="108"/>
    </row>
    <row r="111" spans="1:17" s="68" customFormat="1" ht="38.25" x14ac:dyDescent="0.2">
      <c r="A111" s="69" t="s">
        <v>91</v>
      </c>
      <c r="B111" s="73" t="s">
        <v>639</v>
      </c>
      <c r="C111" s="117" t="s">
        <v>25</v>
      </c>
      <c r="D111" s="69" t="s">
        <v>637</v>
      </c>
      <c r="E111" s="70" t="s">
        <v>328</v>
      </c>
      <c r="F111" s="95" t="s">
        <v>51</v>
      </c>
      <c r="G111" s="138">
        <v>1</v>
      </c>
      <c r="H111" s="95">
        <v>0</v>
      </c>
      <c r="I111" s="95">
        <v>6482.76</v>
      </c>
      <c r="J111" s="95">
        <v>6482.76</v>
      </c>
      <c r="K111" s="95">
        <v>0</v>
      </c>
      <c r="L111" s="95">
        <v>6482.76</v>
      </c>
      <c r="M111" s="95">
        <v>6482.76</v>
      </c>
      <c r="N111" s="96">
        <f t="shared" ref="N111:N116" si="7">M111/$M$292</f>
        <v>9.0917603793341222E-3</v>
      </c>
      <c r="O111" s="109"/>
      <c r="P111" s="108"/>
      <c r="Q111" s="108"/>
    </row>
    <row r="112" spans="1:17" s="68" customFormat="1" ht="38.25" x14ac:dyDescent="0.2">
      <c r="A112" s="69" t="s">
        <v>93</v>
      </c>
      <c r="B112" s="73" t="s">
        <v>640</v>
      </c>
      <c r="C112" s="117" t="s">
        <v>25</v>
      </c>
      <c r="D112" s="69" t="s">
        <v>638</v>
      </c>
      <c r="E112" s="70" t="s">
        <v>329</v>
      </c>
      <c r="F112" s="95" t="s">
        <v>51</v>
      </c>
      <c r="G112" s="138">
        <v>1</v>
      </c>
      <c r="H112" s="95">
        <v>0</v>
      </c>
      <c r="I112" s="95">
        <v>6111.41</v>
      </c>
      <c r="J112" s="95">
        <v>6111.41</v>
      </c>
      <c r="K112" s="95">
        <v>0</v>
      </c>
      <c r="L112" s="95">
        <v>6111.41</v>
      </c>
      <c r="M112" s="95">
        <v>6111.41</v>
      </c>
      <c r="N112" s="96">
        <f t="shared" si="7"/>
        <v>8.5709597917964491E-3</v>
      </c>
      <c r="O112" s="93"/>
      <c r="P112" s="108"/>
      <c r="Q112" s="108"/>
    </row>
    <row r="113" spans="1:17" s="68" customFormat="1" ht="38.25" x14ac:dyDescent="0.2">
      <c r="A113" s="69" t="s">
        <v>92</v>
      </c>
      <c r="B113" s="73" t="s">
        <v>641</v>
      </c>
      <c r="C113" s="117" t="s">
        <v>25</v>
      </c>
      <c r="D113" s="69" t="s">
        <v>659</v>
      </c>
      <c r="E113" s="70" t="s">
        <v>330</v>
      </c>
      <c r="F113" s="95" t="s">
        <v>51</v>
      </c>
      <c r="G113" s="138">
        <v>1</v>
      </c>
      <c r="H113" s="95">
        <v>0</v>
      </c>
      <c r="I113" s="95">
        <v>5351.11</v>
      </c>
      <c r="J113" s="95">
        <v>5351.11</v>
      </c>
      <c r="K113" s="95">
        <v>0</v>
      </c>
      <c r="L113" s="95">
        <v>5351.11</v>
      </c>
      <c r="M113" s="95">
        <v>5351.11</v>
      </c>
      <c r="N113" s="96">
        <f t="shared" si="7"/>
        <v>7.504675459751497E-3</v>
      </c>
      <c r="O113" s="93"/>
      <c r="P113" s="108"/>
      <c r="Q113" s="108"/>
    </row>
    <row r="114" spans="1:17" s="68" customFormat="1" ht="25.5" x14ac:dyDescent="0.2">
      <c r="A114" s="69" t="s">
        <v>587</v>
      </c>
      <c r="B114" s="116">
        <v>91341</v>
      </c>
      <c r="C114" s="69" t="s">
        <v>32</v>
      </c>
      <c r="D114" s="118" t="s">
        <v>405</v>
      </c>
      <c r="E114" s="120" t="s">
        <v>422</v>
      </c>
      <c r="F114" s="119" t="s">
        <v>39</v>
      </c>
      <c r="G114" s="141">
        <f>0.8*2</f>
        <v>1.6</v>
      </c>
      <c r="H114" s="119">
        <v>14.23</v>
      </c>
      <c r="I114" s="119">
        <v>946.03</v>
      </c>
      <c r="J114" s="95">
        <v>960.26</v>
      </c>
      <c r="K114" s="95">
        <v>22.76</v>
      </c>
      <c r="L114" s="95">
        <v>1513.65</v>
      </c>
      <c r="M114" s="95">
        <v>1536.41</v>
      </c>
      <c r="N114" s="96">
        <f t="shared" si="7"/>
        <v>2.1547414317995331E-3</v>
      </c>
      <c r="O114" s="93"/>
      <c r="P114" s="94"/>
      <c r="Q114" s="108"/>
    </row>
    <row r="115" spans="1:17" s="68" customFormat="1" ht="38.25" x14ac:dyDescent="0.2">
      <c r="A115" s="69" t="s">
        <v>588</v>
      </c>
      <c r="B115" s="116" t="s">
        <v>585</v>
      </c>
      <c r="C115" s="69" t="s">
        <v>32</v>
      </c>
      <c r="D115" s="118" t="s">
        <v>586</v>
      </c>
      <c r="E115" s="120" t="s">
        <v>422</v>
      </c>
      <c r="F115" s="95" t="s">
        <v>51</v>
      </c>
      <c r="G115" s="141">
        <v>1</v>
      </c>
      <c r="H115" s="119">
        <v>35.549999999999997</v>
      </c>
      <c r="I115" s="119">
        <v>150.9</v>
      </c>
      <c r="J115" s="95">
        <v>186.45</v>
      </c>
      <c r="K115" s="95">
        <v>35.549999999999997</v>
      </c>
      <c r="L115" s="95">
        <v>150.9</v>
      </c>
      <c r="M115" s="95">
        <v>186.45</v>
      </c>
      <c r="N115" s="96">
        <f t="shared" si="7"/>
        <v>2.6148719414675957E-4</v>
      </c>
      <c r="O115" s="93"/>
      <c r="P115" s="94"/>
      <c r="Q115" s="108"/>
    </row>
    <row r="116" spans="1:17" s="68" customFormat="1" ht="25.5" x14ac:dyDescent="0.2">
      <c r="A116" s="69" t="s">
        <v>589</v>
      </c>
      <c r="B116" s="116" t="s">
        <v>590</v>
      </c>
      <c r="C116" s="117" t="s">
        <v>25</v>
      </c>
      <c r="D116" s="118" t="s">
        <v>591</v>
      </c>
      <c r="E116" s="120" t="s">
        <v>422</v>
      </c>
      <c r="F116" s="119" t="s">
        <v>39</v>
      </c>
      <c r="G116" s="141">
        <f>6*0.6*0.4</f>
        <v>1.44</v>
      </c>
      <c r="H116" s="119">
        <v>58.89</v>
      </c>
      <c r="I116" s="119">
        <v>476.87</v>
      </c>
      <c r="J116" s="95">
        <v>535.76</v>
      </c>
      <c r="K116" s="95">
        <v>84.8</v>
      </c>
      <c r="L116" s="95">
        <v>686.69</v>
      </c>
      <c r="M116" s="95">
        <v>771.49</v>
      </c>
      <c r="N116" s="96">
        <f t="shared" si="7"/>
        <v>1.0819777710500593E-3</v>
      </c>
      <c r="O116" s="93"/>
      <c r="P116" s="94"/>
      <c r="Q116" s="108"/>
    </row>
    <row r="117" spans="1:17" s="68" customFormat="1" x14ac:dyDescent="0.2">
      <c r="A117" s="88" t="s">
        <v>94</v>
      </c>
      <c r="B117" s="88"/>
      <c r="C117" s="88"/>
      <c r="D117" s="122" t="s">
        <v>592</v>
      </c>
      <c r="E117" s="88"/>
      <c r="F117" s="90"/>
      <c r="G117" s="105"/>
      <c r="H117" s="88"/>
      <c r="I117" s="88"/>
      <c r="J117" s="88"/>
      <c r="K117" s="88"/>
      <c r="L117" s="88"/>
      <c r="M117" s="107"/>
      <c r="N117" s="88"/>
      <c r="O117" s="93"/>
      <c r="P117" s="108"/>
      <c r="Q117" s="108"/>
    </row>
    <row r="118" spans="1:17" s="71" customFormat="1" ht="38.25" x14ac:dyDescent="0.2">
      <c r="A118" s="69" t="s">
        <v>457</v>
      </c>
      <c r="B118" s="73">
        <v>87905</v>
      </c>
      <c r="C118" s="69" t="s">
        <v>32</v>
      </c>
      <c r="D118" s="69" t="s">
        <v>603</v>
      </c>
      <c r="E118" s="70" t="s">
        <v>593</v>
      </c>
      <c r="F118" s="95" t="s">
        <v>39</v>
      </c>
      <c r="G118" s="138">
        <v>35.61</v>
      </c>
      <c r="H118" s="95">
        <v>6.18</v>
      </c>
      <c r="I118" s="95">
        <v>2.63</v>
      </c>
      <c r="J118" s="95">
        <v>8.81</v>
      </c>
      <c r="K118" s="95">
        <v>220.06</v>
      </c>
      <c r="L118" s="95">
        <v>93.66</v>
      </c>
      <c r="M118" s="95">
        <v>313.72000000000003</v>
      </c>
      <c r="N118" s="96">
        <f t="shared" ref="N118:N128" si="8">M118/$M$292</f>
        <v>4.3997727298322032E-4</v>
      </c>
      <c r="O118" s="109"/>
      <c r="P118" s="108"/>
      <c r="Q118" s="108"/>
    </row>
    <row r="119" spans="1:17" s="71" customFormat="1" ht="38.25" x14ac:dyDescent="0.2">
      <c r="A119" s="69" t="s">
        <v>458</v>
      </c>
      <c r="B119" s="73">
        <v>87775</v>
      </c>
      <c r="C119" s="69" t="s">
        <v>32</v>
      </c>
      <c r="D119" s="69" t="s">
        <v>604</v>
      </c>
      <c r="E119" s="70" t="s">
        <v>593</v>
      </c>
      <c r="F119" s="95" t="s">
        <v>39</v>
      </c>
      <c r="G119" s="138">
        <v>35.61</v>
      </c>
      <c r="H119" s="95">
        <v>34.64</v>
      </c>
      <c r="I119" s="95">
        <v>23.43</v>
      </c>
      <c r="J119" s="95">
        <v>58.07</v>
      </c>
      <c r="K119" s="95">
        <v>1233.53</v>
      </c>
      <c r="L119" s="95">
        <v>834.34</v>
      </c>
      <c r="M119" s="95">
        <v>2067.87</v>
      </c>
      <c r="N119" s="96">
        <f t="shared" si="8"/>
        <v>2.9000886251555899E-3</v>
      </c>
      <c r="O119" s="109"/>
      <c r="P119" s="108"/>
      <c r="Q119" s="108"/>
    </row>
    <row r="120" spans="1:17" s="71" customFormat="1" ht="25.5" x14ac:dyDescent="0.2">
      <c r="A120" s="69" t="s">
        <v>459</v>
      </c>
      <c r="B120" s="73">
        <v>96135</v>
      </c>
      <c r="C120" s="69" t="s">
        <v>32</v>
      </c>
      <c r="D120" s="69" t="s">
        <v>605</v>
      </c>
      <c r="E120" s="70" t="s">
        <v>594</v>
      </c>
      <c r="F120" s="95" t="s">
        <v>39</v>
      </c>
      <c r="G120" s="138">
        <v>17.09</v>
      </c>
      <c r="H120" s="95">
        <v>18.47</v>
      </c>
      <c r="I120" s="95">
        <v>14.73</v>
      </c>
      <c r="J120" s="95">
        <v>33.200000000000003</v>
      </c>
      <c r="K120" s="95">
        <v>315.64999999999998</v>
      </c>
      <c r="L120" s="95">
        <v>251.73</v>
      </c>
      <c r="M120" s="95">
        <v>567.38</v>
      </c>
      <c r="N120" s="96">
        <f t="shared" si="8"/>
        <v>7.9572327280766136E-4</v>
      </c>
      <c r="O120" s="109"/>
      <c r="P120" s="108"/>
      <c r="Q120" s="108"/>
    </row>
    <row r="121" spans="1:17" s="71" customFormat="1" ht="25.5" x14ac:dyDescent="0.2">
      <c r="A121" s="69" t="s">
        <v>460</v>
      </c>
      <c r="B121" s="73">
        <v>88497</v>
      </c>
      <c r="C121" s="69" t="s">
        <v>32</v>
      </c>
      <c r="D121" s="69" t="s">
        <v>606</v>
      </c>
      <c r="E121" s="70" t="s">
        <v>595</v>
      </c>
      <c r="F121" s="95" t="s">
        <v>39</v>
      </c>
      <c r="G121" s="138">
        <v>17.09</v>
      </c>
      <c r="H121" s="95">
        <v>12.24</v>
      </c>
      <c r="I121" s="95">
        <v>7.75</v>
      </c>
      <c r="J121" s="95">
        <v>19.989999999999998</v>
      </c>
      <c r="K121" s="95">
        <v>209.18</v>
      </c>
      <c r="L121" s="95">
        <v>132.44</v>
      </c>
      <c r="M121" s="95">
        <v>341.62</v>
      </c>
      <c r="N121" s="96">
        <f t="shared" si="8"/>
        <v>4.7910568658844735E-4</v>
      </c>
      <c r="O121" s="109"/>
      <c r="P121" s="108"/>
      <c r="Q121" s="108"/>
    </row>
    <row r="122" spans="1:17" s="71" customFormat="1" ht="38.25" x14ac:dyDescent="0.2">
      <c r="A122" s="69" t="s">
        <v>596</v>
      </c>
      <c r="B122" s="73">
        <v>95626</v>
      </c>
      <c r="C122" s="69" t="s">
        <v>32</v>
      </c>
      <c r="D122" s="69" t="s">
        <v>608</v>
      </c>
      <c r="E122" s="70" t="s">
        <v>601</v>
      </c>
      <c r="F122" s="95" t="s">
        <v>39</v>
      </c>
      <c r="G122" s="138">
        <v>18.52</v>
      </c>
      <c r="H122" s="95">
        <v>11.13</v>
      </c>
      <c r="I122" s="95">
        <v>7.45</v>
      </c>
      <c r="J122" s="95">
        <v>18.579999999999998</v>
      </c>
      <c r="K122" s="95">
        <v>206.12</v>
      </c>
      <c r="L122" s="95">
        <v>137.97999999999999</v>
      </c>
      <c r="M122" s="95">
        <v>344.1</v>
      </c>
      <c r="N122" s="96">
        <f t="shared" si="8"/>
        <v>4.8258376779780089E-4</v>
      </c>
      <c r="O122" s="109"/>
      <c r="P122" s="108"/>
      <c r="Q122" s="108"/>
    </row>
    <row r="123" spans="1:17" s="71" customFormat="1" ht="25.5" x14ac:dyDescent="0.2">
      <c r="A123" s="69" t="s">
        <v>597</v>
      </c>
      <c r="B123" s="73">
        <v>95626</v>
      </c>
      <c r="C123" s="69" t="s">
        <v>32</v>
      </c>
      <c r="D123" s="69" t="s">
        <v>607</v>
      </c>
      <c r="E123" s="70" t="s">
        <v>595</v>
      </c>
      <c r="F123" s="95" t="s">
        <v>39</v>
      </c>
      <c r="G123" s="138">
        <v>17.09</v>
      </c>
      <c r="H123" s="95">
        <v>11.13</v>
      </c>
      <c r="I123" s="95">
        <v>7.45</v>
      </c>
      <c r="J123" s="95">
        <v>18.579999999999998</v>
      </c>
      <c r="K123" s="95">
        <v>190.21</v>
      </c>
      <c r="L123" s="95">
        <v>127.32</v>
      </c>
      <c r="M123" s="95">
        <v>317.52999999999997</v>
      </c>
      <c r="N123" s="96">
        <f t="shared" si="8"/>
        <v>4.4532061548629965E-4</v>
      </c>
      <c r="O123" s="109"/>
      <c r="P123" s="108"/>
      <c r="Q123" s="108"/>
    </row>
    <row r="124" spans="1:17" s="71" customFormat="1" ht="63.75" x14ac:dyDescent="0.2">
      <c r="A124" s="69" t="s">
        <v>598</v>
      </c>
      <c r="B124" s="73">
        <v>100746</v>
      </c>
      <c r="C124" s="69" t="s">
        <v>32</v>
      </c>
      <c r="D124" s="69" t="s">
        <v>470</v>
      </c>
      <c r="E124" s="70" t="s">
        <v>326</v>
      </c>
      <c r="F124" s="95" t="s">
        <v>39</v>
      </c>
      <c r="G124" s="138">
        <v>114.88</v>
      </c>
      <c r="H124" s="95">
        <v>18.68</v>
      </c>
      <c r="I124" s="95">
        <v>8.56</v>
      </c>
      <c r="J124" s="95">
        <v>27.24</v>
      </c>
      <c r="K124" s="95">
        <v>2145.9499999999998</v>
      </c>
      <c r="L124" s="95">
        <v>983.38</v>
      </c>
      <c r="M124" s="95">
        <v>3129.33</v>
      </c>
      <c r="N124" s="96">
        <f t="shared" si="8"/>
        <v>4.388735431800907E-3</v>
      </c>
      <c r="O124" s="109"/>
      <c r="P124" s="108"/>
      <c r="Q124" s="108"/>
    </row>
    <row r="125" spans="1:17" s="71" customFormat="1" ht="38.25" x14ac:dyDescent="0.2">
      <c r="A125" s="69" t="s">
        <v>599</v>
      </c>
      <c r="B125" s="73">
        <v>100746</v>
      </c>
      <c r="C125" s="69" t="s">
        <v>32</v>
      </c>
      <c r="D125" s="69" t="s">
        <v>471</v>
      </c>
      <c r="E125" s="70" t="s">
        <v>331</v>
      </c>
      <c r="F125" s="95" t="s">
        <v>39</v>
      </c>
      <c r="G125" s="138">
        <v>268.52</v>
      </c>
      <c r="H125" s="95">
        <v>18.68</v>
      </c>
      <c r="I125" s="95">
        <v>8.56</v>
      </c>
      <c r="J125" s="95">
        <v>27.24</v>
      </c>
      <c r="K125" s="95">
        <v>5015.95</v>
      </c>
      <c r="L125" s="95">
        <v>2298.5300000000002</v>
      </c>
      <c r="M125" s="95">
        <v>7314.48</v>
      </c>
      <c r="N125" s="96">
        <f t="shared" si="8"/>
        <v>1.0258207840400053E-2</v>
      </c>
      <c r="O125" s="109"/>
      <c r="P125" s="108"/>
      <c r="Q125" s="108"/>
    </row>
    <row r="126" spans="1:17" s="71" customFormat="1" ht="38.25" x14ac:dyDescent="0.2">
      <c r="A126" s="69" t="s">
        <v>600</v>
      </c>
      <c r="B126" s="73">
        <v>100746</v>
      </c>
      <c r="C126" s="69" t="s">
        <v>32</v>
      </c>
      <c r="D126" s="69" t="s">
        <v>472</v>
      </c>
      <c r="E126" s="70" t="s">
        <v>332</v>
      </c>
      <c r="F126" s="95" t="s">
        <v>39</v>
      </c>
      <c r="G126" s="138">
        <v>265.62</v>
      </c>
      <c r="H126" s="95">
        <v>18.68</v>
      </c>
      <c r="I126" s="95">
        <v>8.56</v>
      </c>
      <c r="J126" s="95">
        <v>27.24</v>
      </c>
      <c r="K126" s="95">
        <v>4961.78</v>
      </c>
      <c r="L126" s="95">
        <v>2273.6999999999998</v>
      </c>
      <c r="M126" s="95">
        <v>7235.48</v>
      </c>
      <c r="N126" s="96">
        <f t="shared" si="8"/>
        <v>1.0147414124456937E-2</v>
      </c>
      <c r="O126" s="109"/>
      <c r="P126" s="108"/>
      <c r="Q126" s="108"/>
    </row>
    <row r="127" spans="1:17" s="71" customFormat="1" ht="25.5" x14ac:dyDescent="0.2">
      <c r="A127" s="69" t="s">
        <v>602</v>
      </c>
      <c r="B127" s="73">
        <v>102494</v>
      </c>
      <c r="C127" s="69" t="s">
        <v>32</v>
      </c>
      <c r="D127" s="69" t="s">
        <v>473</v>
      </c>
      <c r="E127" s="70" t="s">
        <v>333</v>
      </c>
      <c r="F127" s="95" t="s">
        <v>39</v>
      </c>
      <c r="G127" s="138">
        <v>260.41000000000003</v>
      </c>
      <c r="H127" s="95">
        <v>9.77</v>
      </c>
      <c r="I127" s="95">
        <v>53.86</v>
      </c>
      <c r="J127" s="95">
        <v>63.63</v>
      </c>
      <c r="K127" s="95">
        <v>2544.1999999999998</v>
      </c>
      <c r="L127" s="95">
        <v>14025.68</v>
      </c>
      <c r="M127" s="95">
        <v>16569.88</v>
      </c>
      <c r="N127" s="96">
        <f t="shared" si="8"/>
        <v>2.3238463011791412E-2</v>
      </c>
      <c r="O127" s="109"/>
      <c r="P127" s="108"/>
      <c r="Q127" s="108"/>
    </row>
    <row r="128" spans="1:17" s="71" customFormat="1" ht="25.5" x14ac:dyDescent="0.2">
      <c r="A128" s="69" t="s">
        <v>657</v>
      </c>
      <c r="B128" s="116">
        <v>88489</v>
      </c>
      <c r="C128" s="117" t="s">
        <v>32</v>
      </c>
      <c r="D128" s="118" t="s">
        <v>660</v>
      </c>
      <c r="E128" s="120" t="s">
        <v>658</v>
      </c>
      <c r="F128" s="119" t="s">
        <v>39</v>
      </c>
      <c r="G128" s="141">
        <v>80.349999999999994</v>
      </c>
      <c r="H128" s="119">
        <v>5.53</v>
      </c>
      <c r="I128" s="119">
        <v>7.19</v>
      </c>
      <c r="J128" s="119">
        <v>12.72</v>
      </c>
      <c r="K128" s="119">
        <v>444.33</v>
      </c>
      <c r="L128" s="119">
        <v>577.72</v>
      </c>
      <c r="M128" s="119">
        <v>1022.05</v>
      </c>
      <c r="N128" s="96">
        <f t="shared" si="8"/>
        <v>1.4333761693628084E-3</v>
      </c>
      <c r="O128" s="109"/>
      <c r="P128" s="108"/>
      <c r="Q128" s="108"/>
    </row>
    <row r="129" spans="1:17" s="68" customFormat="1" x14ac:dyDescent="0.2">
      <c r="A129" s="122" t="s">
        <v>228</v>
      </c>
      <c r="B129" s="110"/>
      <c r="C129" s="111"/>
      <c r="D129" s="110" t="s">
        <v>227</v>
      </c>
      <c r="E129" s="112"/>
      <c r="F129" s="113"/>
      <c r="G129" s="114"/>
      <c r="H129" s="112"/>
      <c r="I129" s="112"/>
      <c r="J129" s="112"/>
      <c r="K129" s="112"/>
      <c r="L129" s="112"/>
      <c r="M129" s="115"/>
      <c r="N129" s="111"/>
      <c r="O129" s="93"/>
      <c r="P129" s="108"/>
      <c r="Q129" s="108"/>
    </row>
    <row r="130" spans="1:17" s="68" customFormat="1" ht="25.5" x14ac:dyDescent="0.2">
      <c r="A130" s="72" t="s">
        <v>229</v>
      </c>
      <c r="B130" s="73" t="s">
        <v>474</v>
      </c>
      <c r="C130" s="69" t="s">
        <v>25</v>
      </c>
      <c r="D130" s="69" t="s">
        <v>475</v>
      </c>
      <c r="E130" s="70" t="s">
        <v>649</v>
      </c>
      <c r="F130" s="95" t="s">
        <v>39</v>
      </c>
      <c r="G130" s="138">
        <f>260.41+5.86</f>
        <v>266.27000000000004</v>
      </c>
      <c r="H130" s="95">
        <v>4.67</v>
      </c>
      <c r="I130" s="95">
        <v>4.8899999999999997</v>
      </c>
      <c r="J130" s="95">
        <v>9.56</v>
      </c>
      <c r="K130" s="95">
        <v>1243.48</v>
      </c>
      <c r="L130" s="95">
        <v>1302.06</v>
      </c>
      <c r="M130" s="95">
        <v>2545.54</v>
      </c>
      <c r="N130" s="96">
        <f>M130/$M$292</f>
        <v>3.5699979200232899E-3</v>
      </c>
      <c r="O130" s="93"/>
      <c r="P130" s="108"/>
      <c r="Q130" s="108"/>
    </row>
    <row r="131" spans="1:17" s="68" customFormat="1" ht="25.5" x14ac:dyDescent="0.2">
      <c r="A131" s="72" t="s">
        <v>230</v>
      </c>
      <c r="B131" s="73">
        <v>98555</v>
      </c>
      <c r="C131" s="69" t="s">
        <v>32</v>
      </c>
      <c r="D131" s="69" t="s">
        <v>476</v>
      </c>
      <c r="E131" s="70" t="s">
        <v>334</v>
      </c>
      <c r="F131" s="95" t="s">
        <v>39</v>
      </c>
      <c r="G131" s="138">
        <v>16.5</v>
      </c>
      <c r="H131" s="95">
        <v>16.95</v>
      </c>
      <c r="I131" s="95">
        <v>13.12</v>
      </c>
      <c r="J131" s="95">
        <v>30.07</v>
      </c>
      <c r="K131" s="95">
        <v>279.67</v>
      </c>
      <c r="L131" s="95">
        <v>216.48</v>
      </c>
      <c r="M131" s="95">
        <v>496.15</v>
      </c>
      <c r="N131" s="96">
        <f>M131/$M$292</f>
        <v>6.9582660968578577E-4</v>
      </c>
      <c r="O131" s="109"/>
      <c r="P131" s="108"/>
      <c r="Q131" s="108"/>
    </row>
    <row r="132" spans="1:17" s="68" customFormat="1" x14ac:dyDescent="0.2">
      <c r="A132" s="122" t="s">
        <v>231</v>
      </c>
      <c r="B132" s="110"/>
      <c r="C132" s="111"/>
      <c r="D132" s="110" t="s">
        <v>235</v>
      </c>
      <c r="E132" s="112"/>
      <c r="F132" s="113"/>
      <c r="G132" s="114"/>
      <c r="H132" s="112"/>
      <c r="I132" s="112"/>
      <c r="J132" s="112"/>
      <c r="K132" s="112"/>
      <c r="L132" s="112"/>
      <c r="M132" s="115"/>
      <c r="N132" s="111"/>
      <c r="O132" s="93"/>
      <c r="P132" s="108"/>
      <c r="Q132" s="108"/>
    </row>
    <row r="133" spans="1:17" s="68" customFormat="1" ht="25.5" x14ac:dyDescent="0.2">
      <c r="A133" s="72" t="s">
        <v>232</v>
      </c>
      <c r="B133" s="73" t="s">
        <v>646</v>
      </c>
      <c r="C133" s="69" t="s">
        <v>25</v>
      </c>
      <c r="D133" s="69" t="s">
        <v>642</v>
      </c>
      <c r="E133" s="70" t="s">
        <v>643</v>
      </c>
      <c r="F133" s="95" t="s">
        <v>39</v>
      </c>
      <c r="G133" s="138">
        <f>7.15*2</f>
        <v>14.3</v>
      </c>
      <c r="H133" s="95">
        <v>0</v>
      </c>
      <c r="I133" s="95">
        <v>353.37</v>
      </c>
      <c r="J133" s="95">
        <v>353.37</v>
      </c>
      <c r="K133" s="95">
        <v>0</v>
      </c>
      <c r="L133" s="95">
        <v>5053.1899999999996</v>
      </c>
      <c r="M133" s="95">
        <v>5053.1899999999996</v>
      </c>
      <c r="N133" s="96">
        <f>M133/$M$292</f>
        <v>7.0868569299568996E-3</v>
      </c>
      <c r="O133" s="93"/>
      <c r="P133" s="108"/>
      <c r="Q133" s="108"/>
    </row>
    <row r="134" spans="1:17" s="68" customFormat="1" ht="25.5" x14ac:dyDescent="0.2">
      <c r="A134" s="72" t="s">
        <v>648</v>
      </c>
      <c r="B134" s="73" t="s">
        <v>647</v>
      </c>
      <c r="C134" s="69" t="s">
        <v>25</v>
      </c>
      <c r="D134" s="69" t="s">
        <v>645</v>
      </c>
      <c r="E134" s="70" t="s">
        <v>644</v>
      </c>
      <c r="F134" s="95" t="s">
        <v>39</v>
      </c>
      <c r="G134" s="141">
        <f>5.91*2</f>
        <v>11.82</v>
      </c>
      <c r="H134" s="119">
        <v>0</v>
      </c>
      <c r="I134" s="119">
        <v>353.37</v>
      </c>
      <c r="J134" s="95">
        <v>353.37</v>
      </c>
      <c r="K134" s="95">
        <v>0</v>
      </c>
      <c r="L134" s="95">
        <v>4176.83</v>
      </c>
      <c r="M134" s="95">
        <v>4176.83</v>
      </c>
      <c r="N134" s="96">
        <f>M134/$M$292</f>
        <v>5.8578040071226058E-3</v>
      </c>
      <c r="O134" s="93"/>
      <c r="P134" s="108"/>
      <c r="Q134" s="108"/>
    </row>
    <row r="135" spans="1:17" s="68" customFormat="1" x14ac:dyDescent="0.2">
      <c r="A135" s="122" t="s">
        <v>233</v>
      </c>
      <c r="B135" s="110"/>
      <c r="C135" s="111"/>
      <c r="D135" s="110" t="s">
        <v>336</v>
      </c>
      <c r="E135" s="112"/>
      <c r="F135" s="113"/>
      <c r="G135" s="114"/>
      <c r="H135" s="112"/>
      <c r="I135" s="112"/>
      <c r="J135" s="112"/>
      <c r="K135" s="112"/>
      <c r="L135" s="112"/>
      <c r="M135" s="115"/>
      <c r="N135" s="111"/>
      <c r="O135" s="93"/>
      <c r="P135" s="108"/>
      <c r="Q135" s="108"/>
    </row>
    <row r="136" spans="1:17" s="68" customFormat="1" ht="25.5" x14ac:dyDescent="0.2">
      <c r="A136" s="72" t="s">
        <v>234</v>
      </c>
      <c r="B136" s="136">
        <v>190036</v>
      </c>
      <c r="C136" s="69" t="s">
        <v>295</v>
      </c>
      <c r="D136" s="69" t="s">
        <v>522</v>
      </c>
      <c r="E136" s="70"/>
      <c r="F136" s="95" t="s">
        <v>51</v>
      </c>
      <c r="G136" s="138">
        <v>1</v>
      </c>
      <c r="H136" s="95">
        <v>377.28</v>
      </c>
      <c r="I136" s="95">
        <v>1361.03</v>
      </c>
      <c r="J136" s="95">
        <v>1738.31</v>
      </c>
      <c r="K136" s="95">
        <v>377.28</v>
      </c>
      <c r="L136" s="95">
        <v>1361.03</v>
      </c>
      <c r="M136" s="95">
        <v>1738.31</v>
      </c>
      <c r="N136" s="96">
        <f>M136/$M$292</f>
        <v>2.4378965108997246E-3</v>
      </c>
      <c r="O136" s="93"/>
      <c r="P136" s="108"/>
      <c r="Q136" s="108"/>
    </row>
    <row r="137" spans="1:17" s="68" customFormat="1" ht="25.5" x14ac:dyDescent="0.2">
      <c r="A137" s="72" t="s">
        <v>461</v>
      </c>
      <c r="B137" s="73">
        <v>86911</v>
      </c>
      <c r="C137" s="69" t="s">
        <v>32</v>
      </c>
      <c r="D137" s="69" t="s">
        <v>477</v>
      </c>
      <c r="E137" s="70" t="s">
        <v>337</v>
      </c>
      <c r="F137" s="95" t="s">
        <v>51</v>
      </c>
      <c r="G137" s="138">
        <v>4</v>
      </c>
      <c r="H137" s="95">
        <v>4.0599999999999996</v>
      </c>
      <c r="I137" s="95">
        <v>78.760000000000005</v>
      </c>
      <c r="J137" s="95">
        <v>82.82</v>
      </c>
      <c r="K137" s="95">
        <v>16.239999999999998</v>
      </c>
      <c r="L137" s="95">
        <v>315.04000000000002</v>
      </c>
      <c r="M137" s="95">
        <v>331.28</v>
      </c>
      <c r="N137" s="96">
        <f>M137/$M$292</f>
        <v>4.64604331868804E-4</v>
      </c>
      <c r="O137" s="93"/>
      <c r="P137" s="108"/>
      <c r="Q137" s="108"/>
    </row>
    <row r="138" spans="1:17" s="68" customFormat="1" x14ac:dyDescent="0.2">
      <c r="A138" s="97"/>
      <c r="B138" s="98"/>
      <c r="C138" s="97"/>
      <c r="D138" s="97"/>
      <c r="E138" s="99"/>
      <c r="F138" s="99"/>
      <c r="G138" s="100"/>
      <c r="H138" s="101"/>
      <c r="I138" s="101"/>
      <c r="J138" s="101"/>
      <c r="K138" s="101"/>
      <c r="L138" s="102" t="s">
        <v>55</v>
      </c>
      <c r="M138" s="103">
        <f>SUM(M105:M137)</f>
        <v>100266.59</v>
      </c>
      <c r="N138" s="41">
        <f>M138/$M$292</f>
        <v>0.1406190897600619</v>
      </c>
      <c r="O138" s="93"/>
      <c r="P138" s="94"/>
      <c r="Q138" s="108"/>
    </row>
    <row r="139" spans="1:17" s="68" customFormat="1" x14ac:dyDescent="0.2">
      <c r="A139" s="88">
        <v>9</v>
      </c>
      <c r="B139" s="88"/>
      <c r="C139" s="88"/>
      <c r="D139" s="88" t="s">
        <v>65</v>
      </c>
      <c r="E139" s="88"/>
      <c r="F139" s="90"/>
      <c r="G139" s="105"/>
      <c r="H139" s="88"/>
      <c r="I139" s="88"/>
      <c r="J139" s="88"/>
      <c r="K139" s="88"/>
      <c r="L139" s="88"/>
      <c r="M139" s="121"/>
      <c r="N139" s="88"/>
      <c r="O139" s="93"/>
      <c r="P139" s="94"/>
      <c r="Q139" s="108"/>
    </row>
    <row r="140" spans="1:17" s="68" customFormat="1" x14ac:dyDescent="0.2">
      <c r="A140" s="88" t="s">
        <v>95</v>
      </c>
      <c r="B140" s="110"/>
      <c r="C140" s="111"/>
      <c r="D140" s="110" t="s">
        <v>213</v>
      </c>
      <c r="E140" s="112"/>
      <c r="F140" s="113"/>
      <c r="G140" s="114"/>
      <c r="H140" s="112"/>
      <c r="I140" s="112"/>
      <c r="J140" s="112"/>
      <c r="K140" s="112"/>
      <c r="L140" s="112"/>
      <c r="M140" s="115"/>
      <c r="N140" s="111"/>
      <c r="O140" s="93"/>
      <c r="P140" s="94"/>
      <c r="Q140" s="108"/>
    </row>
    <row r="141" spans="1:17" s="68" customFormat="1" x14ac:dyDescent="0.2">
      <c r="A141" s="88" t="s">
        <v>96</v>
      </c>
      <c r="B141" s="110"/>
      <c r="C141" s="111"/>
      <c r="D141" s="110" t="s">
        <v>250</v>
      </c>
      <c r="E141" s="112"/>
      <c r="F141" s="113"/>
      <c r="G141" s="114"/>
      <c r="H141" s="112"/>
      <c r="I141" s="112"/>
      <c r="J141" s="112"/>
      <c r="K141" s="112"/>
      <c r="L141" s="112"/>
      <c r="M141" s="115"/>
      <c r="N141" s="111"/>
      <c r="O141" s="93"/>
      <c r="P141" s="94"/>
      <c r="Q141" s="108"/>
    </row>
    <row r="142" spans="1:17" s="68" customFormat="1" ht="25.5" x14ac:dyDescent="0.2">
      <c r="A142" s="69" t="s">
        <v>424</v>
      </c>
      <c r="B142" s="73">
        <v>89987</v>
      </c>
      <c r="C142" s="69" t="s">
        <v>32</v>
      </c>
      <c r="D142" s="69" t="s">
        <v>255</v>
      </c>
      <c r="E142" s="70" t="s">
        <v>288</v>
      </c>
      <c r="F142" s="95" t="s">
        <v>41</v>
      </c>
      <c r="G142" s="138">
        <v>1</v>
      </c>
      <c r="H142" s="95">
        <v>11.08</v>
      </c>
      <c r="I142" s="95">
        <v>81.010000000000005</v>
      </c>
      <c r="J142" s="95">
        <v>92.09</v>
      </c>
      <c r="K142" s="95">
        <v>11.08</v>
      </c>
      <c r="L142" s="95">
        <v>81.010000000000005</v>
      </c>
      <c r="M142" s="95">
        <v>92.09</v>
      </c>
      <c r="N142" s="96">
        <f>M142/$M$292</f>
        <v>1.2915181393926035E-4</v>
      </c>
      <c r="O142" s="93"/>
      <c r="P142" s="94"/>
      <c r="Q142" s="108"/>
    </row>
    <row r="143" spans="1:17" s="68" customFormat="1" x14ac:dyDescent="0.2">
      <c r="A143" s="88" t="s">
        <v>97</v>
      </c>
      <c r="B143" s="110"/>
      <c r="C143" s="111"/>
      <c r="D143" s="110" t="s">
        <v>425</v>
      </c>
      <c r="E143" s="112"/>
      <c r="F143" s="113"/>
      <c r="G143" s="114"/>
      <c r="H143" s="112"/>
      <c r="I143" s="112"/>
      <c r="J143" s="112"/>
      <c r="K143" s="112"/>
      <c r="L143" s="112"/>
      <c r="M143" s="115"/>
      <c r="N143" s="111"/>
      <c r="O143" s="93"/>
      <c r="P143" s="94"/>
      <c r="Q143" s="108"/>
    </row>
    <row r="144" spans="1:17" s="68" customFormat="1" ht="38.25" x14ac:dyDescent="0.2">
      <c r="A144" s="69" t="s">
        <v>426</v>
      </c>
      <c r="B144" s="73">
        <v>89429</v>
      </c>
      <c r="C144" s="69" t="s">
        <v>32</v>
      </c>
      <c r="D144" s="69" t="s">
        <v>258</v>
      </c>
      <c r="E144" s="70" t="s">
        <v>288</v>
      </c>
      <c r="F144" s="95" t="s">
        <v>41</v>
      </c>
      <c r="G144" s="138">
        <v>2</v>
      </c>
      <c r="H144" s="95">
        <v>4.22</v>
      </c>
      <c r="I144" s="95">
        <v>2.4300000000000002</v>
      </c>
      <c r="J144" s="95">
        <v>6.65</v>
      </c>
      <c r="K144" s="95">
        <v>8.44</v>
      </c>
      <c r="L144" s="95">
        <v>4.8600000000000003</v>
      </c>
      <c r="M144" s="95">
        <v>13.3</v>
      </c>
      <c r="N144" s="96">
        <f>M144/$M$292</f>
        <v>1.8652612937258796E-5</v>
      </c>
      <c r="O144" s="93"/>
      <c r="P144" s="94"/>
      <c r="Q144" s="108"/>
    </row>
    <row r="145" spans="1:17" s="68" customFormat="1" ht="25.5" x14ac:dyDescent="0.2">
      <c r="A145" s="69" t="s">
        <v>427</v>
      </c>
      <c r="B145" s="73">
        <v>89408</v>
      </c>
      <c r="C145" s="69" t="s">
        <v>32</v>
      </c>
      <c r="D145" s="69" t="s">
        <v>259</v>
      </c>
      <c r="E145" s="70" t="s">
        <v>288</v>
      </c>
      <c r="F145" s="95" t="s">
        <v>41</v>
      </c>
      <c r="G145" s="138">
        <v>5</v>
      </c>
      <c r="H145" s="95">
        <v>6.8</v>
      </c>
      <c r="I145" s="95">
        <v>2.77</v>
      </c>
      <c r="J145" s="95">
        <v>9.57</v>
      </c>
      <c r="K145" s="95">
        <v>34</v>
      </c>
      <c r="L145" s="95">
        <v>13.85</v>
      </c>
      <c r="M145" s="95">
        <v>47.85</v>
      </c>
      <c r="N145" s="96">
        <f>M145/$M$292</f>
        <v>6.7107333011115299E-5</v>
      </c>
      <c r="O145" s="93"/>
      <c r="P145" s="94"/>
      <c r="Q145" s="108"/>
    </row>
    <row r="146" spans="1:17" s="68" customFormat="1" ht="25.5" x14ac:dyDescent="0.2">
      <c r="A146" s="69" t="s">
        <v>428</v>
      </c>
      <c r="B146" s="73">
        <v>89402</v>
      </c>
      <c r="C146" s="69" t="s">
        <v>32</v>
      </c>
      <c r="D146" s="69" t="s">
        <v>260</v>
      </c>
      <c r="E146" s="70" t="s">
        <v>288</v>
      </c>
      <c r="F146" s="95" t="s">
        <v>40</v>
      </c>
      <c r="G146" s="138">
        <v>19</v>
      </c>
      <c r="H146" s="95">
        <v>7.94</v>
      </c>
      <c r="I146" s="95">
        <v>5.54</v>
      </c>
      <c r="J146" s="95">
        <v>13.48</v>
      </c>
      <c r="K146" s="95">
        <v>150.86000000000001</v>
      </c>
      <c r="L146" s="95">
        <v>105.26</v>
      </c>
      <c r="M146" s="95">
        <v>256.12</v>
      </c>
      <c r="N146" s="96">
        <f>M146/$M$292</f>
        <v>3.5919603199178367E-4</v>
      </c>
      <c r="O146" s="109"/>
      <c r="P146" s="94"/>
      <c r="Q146" s="108"/>
    </row>
    <row r="147" spans="1:17" s="68" customFormat="1" ht="25.5" x14ac:dyDescent="0.2">
      <c r="A147" s="69" t="s">
        <v>429</v>
      </c>
      <c r="B147" s="73">
        <v>89440</v>
      </c>
      <c r="C147" s="69" t="s">
        <v>32</v>
      </c>
      <c r="D147" s="69" t="s">
        <v>261</v>
      </c>
      <c r="E147" s="70" t="s">
        <v>288</v>
      </c>
      <c r="F147" s="95" t="s">
        <v>41</v>
      </c>
      <c r="G147" s="138">
        <v>4</v>
      </c>
      <c r="H147" s="95">
        <v>9.07</v>
      </c>
      <c r="I147" s="95">
        <v>4.13</v>
      </c>
      <c r="J147" s="95">
        <v>13.2</v>
      </c>
      <c r="K147" s="95">
        <v>36.28</v>
      </c>
      <c r="L147" s="95">
        <v>16.52</v>
      </c>
      <c r="M147" s="95">
        <v>52.8</v>
      </c>
      <c r="N147" s="96">
        <f>M147/$M$292</f>
        <v>7.4049470908816873E-5</v>
      </c>
      <c r="O147" s="93"/>
      <c r="P147" s="94"/>
      <c r="Q147" s="108"/>
    </row>
    <row r="148" spans="1:17" s="68" customFormat="1" x14ac:dyDescent="0.2">
      <c r="A148" s="88" t="s">
        <v>98</v>
      </c>
      <c r="B148" s="110"/>
      <c r="C148" s="111"/>
      <c r="D148" s="110" t="s">
        <v>262</v>
      </c>
      <c r="E148" s="112"/>
      <c r="F148" s="113"/>
      <c r="G148" s="114"/>
      <c r="H148" s="112"/>
      <c r="I148" s="112"/>
      <c r="J148" s="112"/>
      <c r="K148" s="112"/>
      <c r="L148" s="112"/>
      <c r="M148" s="115"/>
      <c r="N148" s="111"/>
      <c r="O148" s="93"/>
      <c r="P148" s="94"/>
      <c r="Q148" s="108"/>
    </row>
    <row r="149" spans="1:17" s="68" customFormat="1" ht="38.25" x14ac:dyDescent="0.2">
      <c r="A149" s="69" t="s">
        <v>430</v>
      </c>
      <c r="B149" s="73">
        <v>89366</v>
      </c>
      <c r="C149" s="69" t="s">
        <v>32</v>
      </c>
      <c r="D149" s="69" t="s">
        <v>263</v>
      </c>
      <c r="E149" s="70" t="s">
        <v>288</v>
      </c>
      <c r="F149" s="95" t="s">
        <v>41</v>
      </c>
      <c r="G149" s="138">
        <v>3</v>
      </c>
      <c r="H149" s="95">
        <v>7.08</v>
      </c>
      <c r="I149" s="95">
        <v>10.19</v>
      </c>
      <c r="J149" s="95">
        <v>17.27</v>
      </c>
      <c r="K149" s="95">
        <v>21.24</v>
      </c>
      <c r="L149" s="95">
        <v>30.57</v>
      </c>
      <c r="M149" s="95">
        <v>51.81</v>
      </c>
      <c r="N149" s="96">
        <f>M149/$M$292</f>
        <v>7.2661043329276556E-5</v>
      </c>
      <c r="O149" s="93"/>
      <c r="P149" s="94"/>
      <c r="Q149" s="108"/>
    </row>
    <row r="150" spans="1:17" s="68" customFormat="1" ht="38.25" x14ac:dyDescent="0.2">
      <c r="A150" s="69" t="s">
        <v>431</v>
      </c>
      <c r="B150" s="73">
        <v>90373</v>
      </c>
      <c r="C150" s="69" t="s">
        <v>32</v>
      </c>
      <c r="D150" s="69" t="s">
        <v>264</v>
      </c>
      <c r="E150" s="70" t="s">
        <v>288</v>
      </c>
      <c r="F150" s="95" t="s">
        <v>41</v>
      </c>
      <c r="G150" s="138">
        <v>2</v>
      </c>
      <c r="H150" s="95">
        <v>6.56</v>
      </c>
      <c r="I150" s="95">
        <v>7.34</v>
      </c>
      <c r="J150" s="95">
        <v>13.9</v>
      </c>
      <c r="K150" s="95">
        <v>13.12</v>
      </c>
      <c r="L150" s="95">
        <v>14.68</v>
      </c>
      <c r="M150" s="95">
        <v>27.8</v>
      </c>
      <c r="N150" s="96">
        <f>M150/$M$292</f>
        <v>3.8988168395172521E-5</v>
      </c>
      <c r="O150" s="93"/>
      <c r="P150" s="94"/>
      <c r="Q150" s="108"/>
    </row>
    <row r="151" spans="1:17" s="68" customFormat="1" x14ac:dyDescent="0.2">
      <c r="A151" s="88" t="s">
        <v>99</v>
      </c>
      <c r="B151" s="88"/>
      <c r="C151" s="88"/>
      <c r="D151" s="88" t="s">
        <v>214</v>
      </c>
      <c r="E151" s="88"/>
      <c r="F151" s="90"/>
      <c r="G151" s="105"/>
      <c r="H151" s="88"/>
      <c r="I151" s="88"/>
      <c r="J151" s="88"/>
      <c r="K151" s="88"/>
      <c r="L151" s="88"/>
      <c r="M151" s="107"/>
      <c r="N151" s="88"/>
      <c r="O151" s="93"/>
      <c r="P151" s="94"/>
      <c r="Q151" s="108"/>
    </row>
    <row r="152" spans="1:17" s="68" customFormat="1" x14ac:dyDescent="0.2">
      <c r="A152" s="88" t="s">
        <v>100</v>
      </c>
      <c r="B152" s="110"/>
      <c r="C152" s="111"/>
      <c r="D152" s="110" t="s">
        <v>257</v>
      </c>
      <c r="E152" s="112"/>
      <c r="F152" s="113"/>
      <c r="G152" s="114"/>
      <c r="H152" s="112"/>
      <c r="I152" s="112"/>
      <c r="J152" s="112"/>
      <c r="K152" s="112"/>
      <c r="L152" s="112"/>
      <c r="M152" s="115"/>
      <c r="N152" s="111"/>
      <c r="O152" s="93"/>
      <c r="P152" s="94"/>
      <c r="Q152" s="108"/>
    </row>
    <row r="153" spans="1:17" s="68" customFormat="1" ht="38.25" x14ac:dyDescent="0.2">
      <c r="A153" s="69" t="s">
        <v>249</v>
      </c>
      <c r="B153" s="73">
        <v>104328</v>
      </c>
      <c r="C153" s="69" t="s">
        <v>32</v>
      </c>
      <c r="D153" s="69" t="s">
        <v>265</v>
      </c>
      <c r="E153" s="70" t="s">
        <v>288</v>
      </c>
      <c r="F153" s="95" t="s">
        <v>41</v>
      </c>
      <c r="G153" s="138">
        <v>1</v>
      </c>
      <c r="H153" s="95">
        <v>21.18</v>
      </c>
      <c r="I153" s="95">
        <v>53.33</v>
      </c>
      <c r="J153" s="95">
        <v>74.510000000000005</v>
      </c>
      <c r="K153" s="95">
        <v>21.18</v>
      </c>
      <c r="L153" s="95">
        <v>53.33</v>
      </c>
      <c r="M153" s="95">
        <v>74.510000000000005</v>
      </c>
      <c r="N153" s="96">
        <f>M153/$M$292</f>
        <v>1.0449670601166564E-4</v>
      </c>
      <c r="O153" s="93"/>
      <c r="P153" s="94"/>
      <c r="Q153" s="108"/>
    </row>
    <row r="154" spans="1:17" s="68" customFormat="1" ht="25.5" x14ac:dyDescent="0.2">
      <c r="A154" s="69" t="s">
        <v>438</v>
      </c>
      <c r="B154" s="73" t="s">
        <v>478</v>
      </c>
      <c r="C154" s="69" t="s">
        <v>25</v>
      </c>
      <c r="D154" s="69" t="s">
        <v>479</v>
      </c>
      <c r="E154" s="70" t="s">
        <v>288</v>
      </c>
      <c r="F154" s="95" t="s">
        <v>41</v>
      </c>
      <c r="G154" s="138">
        <v>3</v>
      </c>
      <c r="H154" s="95">
        <v>4.7300000000000004</v>
      </c>
      <c r="I154" s="95">
        <v>17.87</v>
      </c>
      <c r="J154" s="95">
        <v>22.6</v>
      </c>
      <c r="K154" s="95">
        <v>14.19</v>
      </c>
      <c r="L154" s="95">
        <v>53.61</v>
      </c>
      <c r="M154" s="95">
        <v>67.8</v>
      </c>
      <c r="N154" s="96">
        <f>M154/$M$292</f>
        <v>9.5086252417003481E-5</v>
      </c>
      <c r="O154" s="109"/>
      <c r="P154" s="94"/>
      <c r="Q154" s="108"/>
    </row>
    <row r="155" spans="1:17" s="68" customFormat="1" ht="25.5" x14ac:dyDescent="0.2">
      <c r="A155" s="69" t="s">
        <v>439</v>
      </c>
      <c r="B155" s="73">
        <v>86879</v>
      </c>
      <c r="C155" s="69" t="s">
        <v>32</v>
      </c>
      <c r="D155" s="69" t="s">
        <v>266</v>
      </c>
      <c r="E155" s="70" t="s">
        <v>288</v>
      </c>
      <c r="F155" s="95" t="s">
        <v>41</v>
      </c>
      <c r="G155" s="138">
        <v>3</v>
      </c>
      <c r="H155" s="95">
        <v>4.3</v>
      </c>
      <c r="I155" s="95">
        <v>5.62</v>
      </c>
      <c r="J155" s="95">
        <v>9.92</v>
      </c>
      <c r="K155" s="95">
        <v>12.9</v>
      </c>
      <c r="L155" s="95">
        <v>16.86</v>
      </c>
      <c r="M155" s="95">
        <v>29.76</v>
      </c>
      <c r="N155" s="96">
        <f>M155/$M$292</f>
        <v>4.1736974512242239E-5</v>
      </c>
      <c r="O155" s="109"/>
      <c r="P155" s="94"/>
      <c r="Q155" s="108"/>
    </row>
    <row r="156" spans="1:17" s="68" customFormat="1" x14ac:dyDescent="0.2">
      <c r="A156" s="88" t="s">
        <v>101</v>
      </c>
      <c r="B156" s="110"/>
      <c r="C156" s="111"/>
      <c r="D156" s="110" t="s">
        <v>267</v>
      </c>
      <c r="E156" s="112"/>
      <c r="F156" s="113"/>
      <c r="G156" s="114"/>
      <c r="H156" s="112"/>
      <c r="I156" s="112"/>
      <c r="J156" s="112"/>
      <c r="K156" s="112"/>
      <c r="L156" s="112"/>
      <c r="M156" s="115"/>
      <c r="N156" s="111"/>
      <c r="O156" s="93"/>
      <c r="P156" s="94"/>
      <c r="Q156" s="108"/>
    </row>
    <row r="157" spans="1:17" s="68" customFormat="1" ht="38.25" x14ac:dyDescent="0.2">
      <c r="A157" s="69" t="s">
        <v>251</v>
      </c>
      <c r="B157" s="73">
        <v>89728</v>
      </c>
      <c r="C157" s="69" t="s">
        <v>32</v>
      </c>
      <c r="D157" s="69" t="s">
        <v>268</v>
      </c>
      <c r="E157" s="70" t="s">
        <v>288</v>
      </c>
      <c r="F157" s="95" t="s">
        <v>41</v>
      </c>
      <c r="G157" s="138">
        <v>3</v>
      </c>
      <c r="H157" s="95">
        <v>6.35</v>
      </c>
      <c r="I157" s="95">
        <v>7.74</v>
      </c>
      <c r="J157" s="95">
        <v>14.09</v>
      </c>
      <c r="K157" s="95">
        <v>19.05</v>
      </c>
      <c r="L157" s="95">
        <v>23.22</v>
      </c>
      <c r="M157" s="95">
        <v>42.27</v>
      </c>
      <c r="N157" s="96">
        <f t="shared" ref="N157:N162" si="9">M157/$M$292</f>
        <v>5.9281650290069877E-5</v>
      </c>
      <c r="O157" s="109"/>
      <c r="P157" s="94"/>
      <c r="Q157" s="108"/>
    </row>
    <row r="158" spans="1:17" s="68" customFormat="1" ht="38.25" x14ac:dyDescent="0.2">
      <c r="A158" s="69" t="s">
        <v>252</v>
      </c>
      <c r="B158" s="73">
        <v>89726</v>
      </c>
      <c r="C158" s="69" t="s">
        <v>32</v>
      </c>
      <c r="D158" s="69" t="s">
        <v>269</v>
      </c>
      <c r="E158" s="70" t="s">
        <v>288</v>
      </c>
      <c r="F158" s="95" t="s">
        <v>41</v>
      </c>
      <c r="G158" s="138">
        <v>5</v>
      </c>
      <c r="H158" s="95">
        <v>6.35</v>
      </c>
      <c r="I158" s="95">
        <v>5.03</v>
      </c>
      <c r="J158" s="95">
        <v>11.38</v>
      </c>
      <c r="K158" s="95">
        <v>31.75</v>
      </c>
      <c r="L158" s="95">
        <v>25.15</v>
      </c>
      <c r="M158" s="95">
        <v>56.9</v>
      </c>
      <c r="N158" s="96">
        <f t="shared" si="9"/>
        <v>7.9799524521054546E-5</v>
      </c>
      <c r="O158" s="109"/>
      <c r="P158" s="94"/>
      <c r="Q158" s="108"/>
    </row>
    <row r="159" spans="1:17" s="68" customFormat="1" ht="38.25" x14ac:dyDescent="0.2">
      <c r="A159" s="69" t="s">
        <v>253</v>
      </c>
      <c r="B159" s="73">
        <v>89732</v>
      </c>
      <c r="C159" s="69" t="s">
        <v>32</v>
      </c>
      <c r="D159" s="69" t="s">
        <v>270</v>
      </c>
      <c r="E159" s="70" t="s">
        <v>288</v>
      </c>
      <c r="F159" s="95" t="s">
        <v>41</v>
      </c>
      <c r="G159" s="138">
        <v>2</v>
      </c>
      <c r="H159" s="95">
        <v>6.9</v>
      </c>
      <c r="I159" s="95">
        <v>9.94</v>
      </c>
      <c r="J159" s="95">
        <v>16.84</v>
      </c>
      <c r="K159" s="95">
        <v>13.8</v>
      </c>
      <c r="L159" s="95">
        <v>19.88</v>
      </c>
      <c r="M159" s="95">
        <v>33.68</v>
      </c>
      <c r="N159" s="96">
        <f t="shared" si="9"/>
        <v>4.7234586746381674E-5</v>
      </c>
      <c r="O159" s="109"/>
      <c r="P159" s="94"/>
      <c r="Q159" s="108"/>
    </row>
    <row r="160" spans="1:17" s="68" customFormat="1" ht="25.5" x14ac:dyDescent="0.2">
      <c r="A160" s="69" t="s">
        <v>254</v>
      </c>
      <c r="B160" s="73" t="s">
        <v>271</v>
      </c>
      <c r="C160" s="69" t="s">
        <v>25</v>
      </c>
      <c r="D160" s="69" t="s">
        <v>272</v>
      </c>
      <c r="E160" s="70" t="s">
        <v>288</v>
      </c>
      <c r="F160" s="95" t="s">
        <v>41</v>
      </c>
      <c r="G160" s="138">
        <v>3</v>
      </c>
      <c r="H160" s="95">
        <v>5</v>
      </c>
      <c r="I160" s="95">
        <v>13.12</v>
      </c>
      <c r="J160" s="95">
        <v>18.12</v>
      </c>
      <c r="K160" s="95">
        <v>15</v>
      </c>
      <c r="L160" s="95">
        <v>39.36</v>
      </c>
      <c r="M160" s="95">
        <v>54.36</v>
      </c>
      <c r="N160" s="96">
        <f t="shared" si="9"/>
        <v>7.6237296185668286E-5</v>
      </c>
      <c r="O160" s="109"/>
      <c r="P160" s="94"/>
      <c r="Q160" s="108"/>
    </row>
    <row r="161" spans="1:17" s="68" customFormat="1" ht="38.25" x14ac:dyDescent="0.2">
      <c r="A161" s="69" t="s">
        <v>256</v>
      </c>
      <c r="B161" s="73">
        <v>89711</v>
      </c>
      <c r="C161" s="69" t="s">
        <v>32</v>
      </c>
      <c r="D161" s="69" t="s">
        <v>273</v>
      </c>
      <c r="E161" s="70" t="s">
        <v>288</v>
      </c>
      <c r="F161" s="95" t="s">
        <v>40</v>
      </c>
      <c r="G161" s="138">
        <v>5</v>
      </c>
      <c r="H161" s="95">
        <v>14.67</v>
      </c>
      <c r="I161" s="95">
        <v>8.8000000000000007</v>
      </c>
      <c r="J161" s="95">
        <v>23.47</v>
      </c>
      <c r="K161" s="95">
        <v>73.349999999999994</v>
      </c>
      <c r="L161" s="95">
        <v>44</v>
      </c>
      <c r="M161" s="95">
        <v>117.35</v>
      </c>
      <c r="N161" s="96">
        <f t="shared" si="9"/>
        <v>1.6457775399904658E-4</v>
      </c>
      <c r="O161" s="109"/>
      <c r="P161" s="94"/>
      <c r="Q161" s="108"/>
    </row>
    <row r="162" spans="1:17" s="68" customFormat="1" ht="38.25" x14ac:dyDescent="0.2">
      <c r="A162" s="69" t="s">
        <v>440</v>
      </c>
      <c r="B162" s="73">
        <v>89712</v>
      </c>
      <c r="C162" s="69" t="s">
        <v>32</v>
      </c>
      <c r="D162" s="69" t="s">
        <v>274</v>
      </c>
      <c r="E162" s="70" t="s">
        <v>288</v>
      </c>
      <c r="F162" s="95" t="s">
        <v>40</v>
      </c>
      <c r="G162" s="138">
        <v>3.4</v>
      </c>
      <c r="H162" s="95">
        <v>15.94</v>
      </c>
      <c r="I162" s="95">
        <v>13.47</v>
      </c>
      <c r="J162" s="95">
        <v>29.41</v>
      </c>
      <c r="K162" s="95">
        <v>54.19</v>
      </c>
      <c r="L162" s="95">
        <v>45.8</v>
      </c>
      <c r="M162" s="95">
        <v>99.99</v>
      </c>
      <c r="N162" s="96">
        <f t="shared" si="9"/>
        <v>1.4023118553357195E-4</v>
      </c>
      <c r="O162" s="109"/>
      <c r="P162" s="94"/>
      <c r="Q162" s="108"/>
    </row>
    <row r="163" spans="1:17" s="68" customFormat="1" x14ac:dyDescent="0.2">
      <c r="A163" s="88" t="s">
        <v>216</v>
      </c>
      <c r="B163" s="88"/>
      <c r="C163" s="88"/>
      <c r="D163" s="88" t="s">
        <v>215</v>
      </c>
      <c r="E163" s="88"/>
      <c r="F163" s="90"/>
      <c r="G163" s="105"/>
      <c r="H163" s="88"/>
      <c r="I163" s="88"/>
      <c r="J163" s="88"/>
      <c r="K163" s="88"/>
      <c r="L163" s="88"/>
      <c r="M163" s="107"/>
      <c r="N163" s="88"/>
      <c r="O163" s="93"/>
      <c r="P163" s="94"/>
      <c r="Q163" s="108"/>
    </row>
    <row r="164" spans="1:17" s="68" customFormat="1" ht="38.25" x14ac:dyDescent="0.2">
      <c r="A164" s="69" t="s">
        <v>217</v>
      </c>
      <c r="B164" s="73">
        <v>89802</v>
      </c>
      <c r="C164" s="69" t="s">
        <v>32</v>
      </c>
      <c r="D164" s="69" t="s">
        <v>275</v>
      </c>
      <c r="E164" s="70" t="s">
        <v>288</v>
      </c>
      <c r="F164" s="95" t="s">
        <v>41</v>
      </c>
      <c r="G164" s="138">
        <v>1</v>
      </c>
      <c r="H164" s="95">
        <v>1.71</v>
      </c>
      <c r="I164" s="95">
        <v>9.3000000000000007</v>
      </c>
      <c r="J164" s="95">
        <v>11.01</v>
      </c>
      <c r="K164" s="95">
        <v>1.71</v>
      </c>
      <c r="L164" s="95">
        <v>9.3000000000000007</v>
      </c>
      <c r="M164" s="95">
        <v>11.01</v>
      </c>
      <c r="N164" s="96">
        <f>M164/$M$292</f>
        <v>1.5440997627008972E-5</v>
      </c>
      <c r="O164" s="93"/>
      <c r="P164" s="94"/>
      <c r="Q164" s="108"/>
    </row>
    <row r="165" spans="1:17" s="68" customFormat="1" ht="38.25" x14ac:dyDescent="0.2">
      <c r="A165" s="69" t="s">
        <v>218</v>
      </c>
      <c r="B165" s="73">
        <v>89801</v>
      </c>
      <c r="C165" s="69" t="s">
        <v>32</v>
      </c>
      <c r="D165" s="69" t="s">
        <v>276</v>
      </c>
      <c r="E165" s="70" t="s">
        <v>288</v>
      </c>
      <c r="F165" s="95" t="s">
        <v>41</v>
      </c>
      <c r="G165" s="138">
        <v>1</v>
      </c>
      <c r="H165" s="95">
        <v>1.71</v>
      </c>
      <c r="I165" s="95">
        <v>8.57</v>
      </c>
      <c r="J165" s="95">
        <v>10.28</v>
      </c>
      <c r="K165" s="95">
        <v>1.71</v>
      </c>
      <c r="L165" s="95">
        <v>8.57</v>
      </c>
      <c r="M165" s="95">
        <v>10.28</v>
      </c>
      <c r="N165" s="96">
        <f>M165/$M$292</f>
        <v>1.4417207593610558E-5</v>
      </c>
      <c r="O165" s="93"/>
      <c r="P165" s="94"/>
      <c r="Q165" s="108"/>
    </row>
    <row r="166" spans="1:17" s="68" customFormat="1" ht="38.25" x14ac:dyDescent="0.2">
      <c r="A166" s="69" t="s">
        <v>219</v>
      </c>
      <c r="B166" s="73">
        <v>89712</v>
      </c>
      <c r="C166" s="69" t="s">
        <v>32</v>
      </c>
      <c r="D166" s="69" t="s">
        <v>274</v>
      </c>
      <c r="E166" s="70" t="s">
        <v>288</v>
      </c>
      <c r="F166" s="95" t="s">
        <v>40</v>
      </c>
      <c r="G166" s="138">
        <v>6</v>
      </c>
      <c r="H166" s="95">
        <v>15.94</v>
      </c>
      <c r="I166" s="95">
        <v>13.47</v>
      </c>
      <c r="J166" s="95">
        <v>29.41</v>
      </c>
      <c r="K166" s="95">
        <v>95.64</v>
      </c>
      <c r="L166" s="95">
        <v>80.819999999999993</v>
      </c>
      <c r="M166" s="95">
        <v>176.46</v>
      </c>
      <c r="N166" s="96">
        <f>M166/$M$292</f>
        <v>2.4747669766230732E-4</v>
      </c>
      <c r="O166" s="109"/>
      <c r="P166" s="94"/>
      <c r="Q166" s="108"/>
    </row>
    <row r="167" spans="1:17" s="68" customFormat="1" ht="38.25" x14ac:dyDescent="0.2">
      <c r="A167" s="69" t="s">
        <v>220</v>
      </c>
      <c r="B167" s="73">
        <v>89825</v>
      </c>
      <c r="C167" s="69" t="s">
        <v>32</v>
      </c>
      <c r="D167" s="69" t="s">
        <v>277</v>
      </c>
      <c r="E167" s="70" t="s">
        <v>288</v>
      </c>
      <c r="F167" s="95" t="s">
        <v>41</v>
      </c>
      <c r="G167" s="138">
        <v>1</v>
      </c>
      <c r="H167" s="95">
        <v>2.2799999999999998</v>
      </c>
      <c r="I167" s="95">
        <v>15.78</v>
      </c>
      <c r="J167" s="95">
        <v>18.059999999999999</v>
      </c>
      <c r="K167" s="95">
        <v>2.2799999999999998</v>
      </c>
      <c r="L167" s="95">
        <v>15.78</v>
      </c>
      <c r="M167" s="95">
        <v>18.059999999999999</v>
      </c>
      <c r="N167" s="96">
        <f>M167/$M$292</f>
        <v>2.532828493585668E-5</v>
      </c>
      <c r="O167" s="109"/>
      <c r="P167" s="94"/>
      <c r="Q167" s="108"/>
    </row>
    <row r="168" spans="1:17" s="68" customFormat="1" x14ac:dyDescent="0.2">
      <c r="A168" s="69" t="s">
        <v>441</v>
      </c>
      <c r="B168" s="73" t="s">
        <v>480</v>
      </c>
      <c r="C168" s="69" t="s">
        <v>25</v>
      </c>
      <c r="D168" s="69" t="s">
        <v>434</v>
      </c>
      <c r="E168" s="70" t="s">
        <v>288</v>
      </c>
      <c r="F168" s="95" t="s">
        <v>41</v>
      </c>
      <c r="G168" s="138">
        <v>1</v>
      </c>
      <c r="H168" s="95">
        <v>5.79</v>
      </c>
      <c r="I168" s="95">
        <v>9.85</v>
      </c>
      <c r="J168" s="95">
        <v>15.64</v>
      </c>
      <c r="K168" s="95">
        <v>5.79</v>
      </c>
      <c r="L168" s="95">
        <v>9.85</v>
      </c>
      <c r="M168" s="95">
        <v>15.64</v>
      </c>
      <c r="N168" s="96">
        <f>M168/$M$292</f>
        <v>2.1934350852535908E-5</v>
      </c>
      <c r="O168" s="109"/>
      <c r="P168" s="94"/>
      <c r="Q168" s="108"/>
    </row>
    <row r="169" spans="1:17" s="68" customFormat="1" x14ac:dyDescent="0.2">
      <c r="A169" s="88" t="s">
        <v>221</v>
      </c>
      <c r="B169" s="88"/>
      <c r="C169" s="88"/>
      <c r="D169" s="88" t="s">
        <v>225</v>
      </c>
      <c r="E169" s="88"/>
      <c r="F169" s="90"/>
      <c r="G169" s="105"/>
      <c r="H169" s="88"/>
      <c r="I169" s="88"/>
      <c r="J169" s="88"/>
      <c r="K169" s="88"/>
      <c r="L169" s="88"/>
      <c r="M169" s="107"/>
      <c r="N169" s="88"/>
      <c r="O169" s="93"/>
      <c r="P169" s="94"/>
      <c r="Q169" s="108"/>
    </row>
    <row r="170" spans="1:17" s="68" customFormat="1" ht="25.5" x14ac:dyDescent="0.2">
      <c r="A170" s="69" t="s">
        <v>222</v>
      </c>
      <c r="B170" s="73" t="s">
        <v>435</v>
      </c>
      <c r="C170" s="69" t="s">
        <v>32</v>
      </c>
      <c r="D170" s="69" t="s">
        <v>436</v>
      </c>
      <c r="E170" s="70" t="s">
        <v>288</v>
      </c>
      <c r="F170" s="95" t="s">
        <v>41</v>
      </c>
      <c r="G170" s="138">
        <v>2</v>
      </c>
      <c r="H170" s="95">
        <v>3.03</v>
      </c>
      <c r="I170" s="95">
        <v>13.63</v>
      </c>
      <c r="J170" s="95">
        <v>16.66</v>
      </c>
      <c r="K170" s="95">
        <v>6.06</v>
      </c>
      <c r="L170" s="95">
        <v>27.26</v>
      </c>
      <c r="M170" s="95">
        <v>33.32</v>
      </c>
      <c r="N170" s="96">
        <f>M170/$M$292</f>
        <v>4.6729703990185197E-5</v>
      </c>
      <c r="O170" s="93"/>
      <c r="P170" s="94"/>
      <c r="Q170" s="108"/>
    </row>
    <row r="171" spans="1:17" s="68" customFormat="1" ht="25.5" x14ac:dyDescent="0.2">
      <c r="A171" s="69" t="s">
        <v>223</v>
      </c>
      <c r="B171" s="73">
        <v>89509</v>
      </c>
      <c r="C171" s="69" t="s">
        <v>32</v>
      </c>
      <c r="D171" s="69" t="s">
        <v>437</v>
      </c>
      <c r="E171" s="70" t="s">
        <v>288</v>
      </c>
      <c r="F171" s="95" t="s">
        <v>40</v>
      </c>
      <c r="G171" s="138">
        <v>8.9</v>
      </c>
      <c r="H171" s="95">
        <v>9.5</v>
      </c>
      <c r="I171" s="95">
        <v>14.61</v>
      </c>
      <c r="J171" s="95">
        <v>24.11</v>
      </c>
      <c r="K171" s="95">
        <v>84.55</v>
      </c>
      <c r="L171" s="95">
        <v>130.02000000000001</v>
      </c>
      <c r="M171" s="95">
        <v>214.57</v>
      </c>
      <c r="N171" s="96">
        <f>M171/$M$292</f>
        <v>3.0092414721410673E-4</v>
      </c>
      <c r="O171" s="109"/>
      <c r="P171" s="94"/>
      <c r="Q171" s="108"/>
    </row>
    <row r="172" spans="1:17" s="68" customFormat="1" ht="25.5" x14ac:dyDescent="0.2">
      <c r="A172" s="69" t="s">
        <v>224</v>
      </c>
      <c r="B172" s="73" t="s">
        <v>481</v>
      </c>
      <c r="C172" s="69" t="s">
        <v>25</v>
      </c>
      <c r="D172" s="69" t="s">
        <v>482</v>
      </c>
      <c r="E172" s="70" t="s">
        <v>338</v>
      </c>
      <c r="F172" s="95" t="s">
        <v>40</v>
      </c>
      <c r="G172" s="138">
        <v>16.399999999999999</v>
      </c>
      <c r="H172" s="95">
        <v>22</v>
      </c>
      <c r="I172" s="95">
        <v>991.46</v>
      </c>
      <c r="J172" s="95">
        <v>1013.46</v>
      </c>
      <c r="K172" s="95">
        <v>360.8</v>
      </c>
      <c r="L172" s="95">
        <v>16259.94</v>
      </c>
      <c r="M172" s="95">
        <v>16620.740000000002</v>
      </c>
      <c r="N172" s="96">
        <f>M172/$M$292</f>
        <v>2.3309791725625171E-2</v>
      </c>
      <c r="O172" s="109"/>
      <c r="P172" s="94"/>
      <c r="Q172" s="108"/>
    </row>
    <row r="173" spans="1:17" s="68" customFormat="1" x14ac:dyDescent="0.2">
      <c r="A173" s="97"/>
      <c r="B173" s="98"/>
      <c r="C173" s="97"/>
      <c r="D173" s="97"/>
      <c r="E173" s="99"/>
      <c r="F173" s="99"/>
      <c r="G173" s="100"/>
      <c r="H173" s="101"/>
      <c r="I173" s="101"/>
      <c r="J173" s="101"/>
      <c r="K173" s="101"/>
      <c r="L173" s="102" t="s">
        <v>55</v>
      </c>
      <c r="M173" s="103">
        <f>SUM(M139:M172)</f>
        <v>18218.47</v>
      </c>
      <c r="N173" s="41">
        <f>M173/$M$292</f>
        <v>2.5550531520230173E-2</v>
      </c>
      <c r="O173" s="93"/>
      <c r="P173" s="94"/>
      <c r="Q173" s="108"/>
    </row>
    <row r="174" spans="1:17" s="68" customFormat="1" x14ac:dyDescent="0.2">
      <c r="A174" s="88">
        <v>10</v>
      </c>
      <c r="B174" s="88"/>
      <c r="C174" s="88"/>
      <c r="D174" s="88" t="s">
        <v>118</v>
      </c>
      <c r="E174" s="88"/>
      <c r="F174" s="90"/>
      <c r="G174" s="105"/>
      <c r="H174" s="88"/>
      <c r="I174" s="88"/>
      <c r="J174" s="88"/>
      <c r="K174" s="88"/>
      <c r="L174" s="88"/>
      <c r="M174" s="107"/>
      <c r="N174" s="88"/>
      <c r="O174" s="93"/>
      <c r="P174" s="94"/>
      <c r="Q174" s="108"/>
    </row>
    <row r="175" spans="1:17" s="68" customFormat="1" x14ac:dyDescent="0.2">
      <c r="A175" s="88" t="s">
        <v>102</v>
      </c>
      <c r="B175" s="110"/>
      <c r="C175" s="111"/>
      <c r="D175" s="110" t="s">
        <v>117</v>
      </c>
      <c r="E175" s="112"/>
      <c r="F175" s="113"/>
      <c r="G175" s="114"/>
      <c r="H175" s="112"/>
      <c r="I175" s="112"/>
      <c r="J175" s="112"/>
      <c r="K175" s="112"/>
      <c r="L175" s="112"/>
      <c r="M175" s="115"/>
      <c r="N175" s="111"/>
      <c r="O175" s="93"/>
      <c r="P175" s="94"/>
      <c r="Q175" s="108"/>
    </row>
    <row r="176" spans="1:17" s="68" customFormat="1" ht="25.5" x14ac:dyDescent="0.2">
      <c r="A176" s="69" t="s">
        <v>119</v>
      </c>
      <c r="B176" s="73" t="s">
        <v>414</v>
      </c>
      <c r="C176" s="69" t="s">
        <v>25</v>
      </c>
      <c r="D176" s="69" t="s">
        <v>415</v>
      </c>
      <c r="E176" s="70"/>
      <c r="F176" s="95" t="s">
        <v>52</v>
      </c>
      <c r="G176" s="138">
        <v>1</v>
      </c>
      <c r="H176" s="95">
        <v>3053.68</v>
      </c>
      <c r="I176" s="95">
        <v>45044.77</v>
      </c>
      <c r="J176" s="95">
        <v>48098.45</v>
      </c>
      <c r="K176" s="95">
        <v>3053.68</v>
      </c>
      <c r="L176" s="95">
        <v>45044.77</v>
      </c>
      <c r="M176" s="95">
        <v>48098.45</v>
      </c>
      <c r="N176" s="96">
        <f t="shared" ref="N176:N184" si="10">M176/$M$292</f>
        <v>6.7455772235495884E-2</v>
      </c>
      <c r="O176" s="93"/>
      <c r="P176" s="94"/>
      <c r="Q176" s="108"/>
    </row>
    <row r="177" spans="1:17" s="68" customFormat="1" x14ac:dyDescent="0.2">
      <c r="A177" s="69" t="s">
        <v>120</v>
      </c>
      <c r="B177" s="136" t="s">
        <v>573</v>
      </c>
      <c r="C177" s="117" t="s">
        <v>295</v>
      </c>
      <c r="D177" s="118" t="s">
        <v>413</v>
      </c>
      <c r="E177" s="120"/>
      <c r="F177" s="119" t="s">
        <v>406</v>
      </c>
      <c r="G177" s="141">
        <v>1</v>
      </c>
      <c r="H177" s="119">
        <v>0</v>
      </c>
      <c r="I177" s="119">
        <v>663.28</v>
      </c>
      <c r="J177" s="95">
        <v>663.28</v>
      </c>
      <c r="K177" s="95">
        <v>0</v>
      </c>
      <c r="L177" s="95">
        <v>663.28</v>
      </c>
      <c r="M177" s="95">
        <v>663.28</v>
      </c>
      <c r="N177" s="96">
        <f t="shared" si="10"/>
        <v>9.3021842925000101E-4</v>
      </c>
      <c r="O177" s="93"/>
      <c r="P177" s="94"/>
      <c r="Q177" s="108"/>
    </row>
    <row r="178" spans="1:17" s="68" customFormat="1" ht="25.5" x14ac:dyDescent="0.2">
      <c r="A178" s="69" t="s">
        <v>121</v>
      </c>
      <c r="B178" s="116" t="s">
        <v>421</v>
      </c>
      <c r="C178" s="69" t="s">
        <v>25</v>
      </c>
      <c r="D178" s="118" t="s">
        <v>423</v>
      </c>
      <c r="E178" s="120" t="s">
        <v>422</v>
      </c>
      <c r="F178" s="119" t="s">
        <v>51</v>
      </c>
      <c r="G178" s="141">
        <v>1</v>
      </c>
      <c r="H178" s="119">
        <v>50.2</v>
      </c>
      <c r="I178" s="119">
        <v>671.76</v>
      </c>
      <c r="J178" s="95">
        <v>721.96</v>
      </c>
      <c r="K178" s="95">
        <v>50.2</v>
      </c>
      <c r="L178" s="95">
        <v>671.76</v>
      </c>
      <c r="M178" s="95">
        <v>721.96</v>
      </c>
      <c r="N178" s="96">
        <f t="shared" si="10"/>
        <v>1.0125143185100271E-3</v>
      </c>
      <c r="O178" s="93"/>
      <c r="P178" s="94"/>
      <c r="Q178" s="108"/>
    </row>
    <row r="179" spans="1:17" s="68" customFormat="1" ht="25.5" x14ac:dyDescent="0.2">
      <c r="A179" s="69" t="s">
        <v>407</v>
      </c>
      <c r="B179" s="116">
        <v>91953</v>
      </c>
      <c r="C179" s="69" t="s">
        <v>32</v>
      </c>
      <c r="D179" s="118" t="s">
        <v>416</v>
      </c>
      <c r="E179" s="120" t="s">
        <v>422</v>
      </c>
      <c r="F179" s="119" t="s">
        <v>406</v>
      </c>
      <c r="G179" s="141">
        <v>1</v>
      </c>
      <c r="H179" s="119">
        <v>20.84</v>
      </c>
      <c r="I179" s="119">
        <v>14.51</v>
      </c>
      <c r="J179" s="95">
        <v>35.35</v>
      </c>
      <c r="K179" s="95">
        <v>20.84</v>
      </c>
      <c r="L179" s="95">
        <v>14.51</v>
      </c>
      <c r="M179" s="95">
        <v>35.35</v>
      </c>
      <c r="N179" s="96">
        <f t="shared" si="10"/>
        <v>4.9576681754293116E-5</v>
      </c>
      <c r="O179" s="93"/>
      <c r="P179" s="94"/>
      <c r="Q179" s="108"/>
    </row>
    <row r="180" spans="1:17" s="68" customFormat="1" ht="38.25" x14ac:dyDescent="0.2">
      <c r="A180" s="69" t="s">
        <v>408</v>
      </c>
      <c r="B180" s="116">
        <v>97586</v>
      </c>
      <c r="C180" s="69" t="s">
        <v>32</v>
      </c>
      <c r="D180" s="118" t="s">
        <v>417</v>
      </c>
      <c r="E180" s="120" t="s">
        <v>422</v>
      </c>
      <c r="F180" s="119" t="s">
        <v>406</v>
      </c>
      <c r="G180" s="141">
        <v>1</v>
      </c>
      <c r="H180" s="119">
        <v>18.079999999999998</v>
      </c>
      <c r="I180" s="119">
        <v>146.13</v>
      </c>
      <c r="J180" s="95">
        <v>164.21</v>
      </c>
      <c r="K180" s="95">
        <v>18.079999999999998</v>
      </c>
      <c r="L180" s="95">
        <v>146.13</v>
      </c>
      <c r="M180" s="95">
        <v>164.21</v>
      </c>
      <c r="N180" s="96">
        <f t="shared" si="10"/>
        <v>2.3029665943062158E-4</v>
      </c>
      <c r="O180" s="93"/>
      <c r="P180" s="94"/>
      <c r="Q180" s="108"/>
    </row>
    <row r="181" spans="1:17" s="68" customFormat="1" ht="25.5" x14ac:dyDescent="0.2">
      <c r="A181" s="69" t="s">
        <v>409</v>
      </c>
      <c r="B181" s="116">
        <v>101906</v>
      </c>
      <c r="C181" s="69" t="s">
        <v>32</v>
      </c>
      <c r="D181" s="118" t="s">
        <v>432</v>
      </c>
      <c r="E181" s="120" t="s">
        <v>422</v>
      </c>
      <c r="F181" s="119" t="s">
        <v>406</v>
      </c>
      <c r="G181" s="141">
        <v>1</v>
      </c>
      <c r="H181" s="119">
        <v>22.91</v>
      </c>
      <c r="I181" s="119">
        <v>516.77</v>
      </c>
      <c r="J181" s="95">
        <v>539.67999999999995</v>
      </c>
      <c r="K181" s="95">
        <v>22.91</v>
      </c>
      <c r="L181" s="95">
        <v>516.77</v>
      </c>
      <c r="M181" s="95">
        <v>539.67999999999995</v>
      </c>
      <c r="N181" s="96">
        <f t="shared" si="10"/>
        <v>7.5687534962254333E-4</v>
      </c>
      <c r="O181" s="93"/>
      <c r="P181" s="94"/>
      <c r="Q181" s="108"/>
    </row>
    <row r="182" spans="1:17" s="68" customFormat="1" ht="25.5" x14ac:dyDescent="0.2">
      <c r="A182" s="69" t="s">
        <v>410</v>
      </c>
      <c r="B182" s="73" t="s">
        <v>370</v>
      </c>
      <c r="C182" s="69" t="s">
        <v>25</v>
      </c>
      <c r="D182" s="69" t="s">
        <v>371</v>
      </c>
      <c r="E182" s="120" t="s">
        <v>422</v>
      </c>
      <c r="F182" s="119" t="s">
        <v>406</v>
      </c>
      <c r="G182" s="141">
        <v>1</v>
      </c>
      <c r="H182" s="119">
        <v>18.27</v>
      </c>
      <c r="I182" s="119">
        <v>27.29</v>
      </c>
      <c r="J182" s="95">
        <v>45.56</v>
      </c>
      <c r="K182" s="95">
        <v>18.27</v>
      </c>
      <c r="L182" s="95">
        <v>27.29</v>
      </c>
      <c r="M182" s="95">
        <v>45.56</v>
      </c>
      <c r="N182" s="96">
        <f t="shared" si="10"/>
        <v>6.3895717700865478E-5</v>
      </c>
      <c r="O182" s="93"/>
      <c r="P182" s="94"/>
      <c r="Q182" s="108"/>
    </row>
    <row r="183" spans="1:17" s="68" customFormat="1" x14ac:dyDescent="0.2">
      <c r="A183" s="69" t="s">
        <v>411</v>
      </c>
      <c r="B183" s="136">
        <v>160013</v>
      </c>
      <c r="C183" s="69" t="s">
        <v>295</v>
      </c>
      <c r="D183" s="69" t="s">
        <v>433</v>
      </c>
      <c r="E183" s="120" t="s">
        <v>422</v>
      </c>
      <c r="F183" s="119" t="s">
        <v>39</v>
      </c>
      <c r="G183" s="141">
        <v>1</v>
      </c>
      <c r="H183" s="119">
        <v>16.600000000000001</v>
      </c>
      <c r="I183" s="119">
        <v>15.82</v>
      </c>
      <c r="J183" s="95">
        <v>32.42</v>
      </c>
      <c r="K183" s="95">
        <v>16.600000000000001</v>
      </c>
      <c r="L183" s="95">
        <v>15.82</v>
      </c>
      <c r="M183" s="95">
        <v>32.42</v>
      </c>
      <c r="N183" s="96">
        <f t="shared" si="10"/>
        <v>4.5467497099693999E-5</v>
      </c>
      <c r="O183" s="93"/>
      <c r="P183" s="94"/>
      <c r="Q183" s="108"/>
    </row>
    <row r="184" spans="1:17" s="68" customFormat="1" ht="25.5" x14ac:dyDescent="0.2">
      <c r="A184" s="69" t="s">
        <v>412</v>
      </c>
      <c r="B184" s="73" t="s">
        <v>168</v>
      </c>
      <c r="C184" s="69" t="s">
        <v>25</v>
      </c>
      <c r="D184" s="69" t="s">
        <v>128</v>
      </c>
      <c r="E184" s="120" t="s">
        <v>422</v>
      </c>
      <c r="F184" s="119" t="s">
        <v>406</v>
      </c>
      <c r="G184" s="141">
        <v>2</v>
      </c>
      <c r="H184" s="119">
        <v>187.32</v>
      </c>
      <c r="I184" s="119">
        <v>147.16999999999999</v>
      </c>
      <c r="J184" s="95">
        <v>334.49</v>
      </c>
      <c r="K184" s="95">
        <v>374.64</v>
      </c>
      <c r="L184" s="95">
        <v>294.33999999999997</v>
      </c>
      <c r="M184" s="95">
        <v>668.98</v>
      </c>
      <c r="N184" s="96">
        <f t="shared" si="10"/>
        <v>9.3821240622311201E-4</v>
      </c>
      <c r="O184" s="93"/>
      <c r="P184" s="94"/>
      <c r="Q184" s="108"/>
    </row>
    <row r="185" spans="1:17" s="68" customFormat="1" x14ac:dyDescent="0.2">
      <c r="A185" s="88" t="s">
        <v>103</v>
      </c>
      <c r="B185" s="110"/>
      <c r="C185" s="111"/>
      <c r="D185" s="110" t="s">
        <v>64</v>
      </c>
      <c r="E185" s="112"/>
      <c r="F185" s="113"/>
      <c r="G185" s="114"/>
      <c r="H185" s="112"/>
      <c r="I185" s="112"/>
      <c r="J185" s="112"/>
      <c r="K185" s="112"/>
      <c r="L185" s="112"/>
      <c r="M185" s="115"/>
      <c r="N185" s="111"/>
      <c r="O185" s="93"/>
      <c r="P185" s="94"/>
      <c r="Q185" s="108"/>
    </row>
    <row r="186" spans="1:17" s="68" customFormat="1" x14ac:dyDescent="0.2">
      <c r="A186" s="88" t="s">
        <v>122</v>
      </c>
      <c r="B186" s="110"/>
      <c r="C186" s="111"/>
      <c r="D186" s="110" t="s">
        <v>135</v>
      </c>
      <c r="E186" s="112"/>
      <c r="F186" s="113"/>
      <c r="G186" s="114"/>
      <c r="H186" s="112"/>
      <c r="I186" s="112"/>
      <c r="J186" s="112"/>
      <c r="K186" s="112"/>
      <c r="L186" s="112"/>
      <c r="M186" s="115"/>
      <c r="N186" s="111"/>
      <c r="O186" s="93"/>
      <c r="P186" s="94"/>
      <c r="Q186" s="108"/>
    </row>
    <row r="187" spans="1:17" s="68" customFormat="1" ht="25.5" x14ac:dyDescent="0.2">
      <c r="A187" s="69" t="s">
        <v>132</v>
      </c>
      <c r="B187" s="73" t="s">
        <v>354</v>
      </c>
      <c r="C187" s="69" t="s">
        <v>25</v>
      </c>
      <c r="D187" s="69" t="s">
        <v>355</v>
      </c>
      <c r="E187" s="70" t="s">
        <v>288</v>
      </c>
      <c r="F187" s="95" t="s">
        <v>40</v>
      </c>
      <c r="G187" s="138">
        <v>130</v>
      </c>
      <c r="H187" s="95">
        <v>10.31</v>
      </c>
      <c r="I187" s="95">
        <v>36.17</v>
      </c>
      <c r="J187" s="95">
        <v>46.48</v>
      </c>
      <c r="K187" s="95">
        <v>1340.3</v>
      </c>
      <c r="L187" s="95">
        <v>4702.1000000000004</v>
      </c>
      <c r="M187" s="95">
        <v>6042.4</v>
      </c>
      <c r="N187" s="96">
        <f>M187/$M$292</f>
        <v>8.4741765723377847E-3</v>
      </c>
      <c r="O187" s="93"/>
      <c r="P187" s="94"/>
      <c r="Q187" s="108"/>
    </row>
    <row r="188" spans="1:17" s="68" customFormat="1" ht="25.5" x14ac:dyDescent="0.2">
      <c r="A188" s="69" t="s">
        <v>133</v>
      </c>
      <c r="B188" s="73" t="s">
        <v>129</v>
      </c>
      <c r="C188" s="69" t="s">
        <v>25</v>
      </c>
      <c r="D188" s="69" t="s">
        <v>356</v>
      </c>
      <c r="E188" s="70" t="s">
        <v>288</v>
      </c>
      <c r="F188" s="95" t="s">
        <v>40</v>
      </c>
      <c r="G188" s="138">
        <v>95</v>
      </c>
      <c r="H188" s="95">
        <v>15.73</v>
      </c>
      <c r="I188" s="95">
        <v>60.83</v>
      </c>
      <c r="J188" s="95">
        <v>76.56</v>
      </c>
      <c r="K188" s="95">
        <v>1494.35</v>
      </c>
      <c r="L188" s="95">
        <v>5778.85</v>
      </c>
      <c r="M188" s="95">
        <v>7273.2</v>
      </c>
      <c r="N188" s="96">
        <f>M188/$M$292</f>
        <v>1.0200314617689525E-2</v>
      </c>
      <c r="O188" s="93"/>
      <c r="P188" s="94"/>
      <c r="Q188" s="108"/>
    </row>
    <row r="189" spans="1:17" s="68" customFormat="1" ht="38.25" x14ac:dyDescent="0.2">
      <c r="A189" s="69" t="s">
        <v>134</v>
      </c>
      <c r="B189" s="73" t="s">
        <v>358</v>
      </c>
      <c r="C189" s="69" t="s">
        <v>25</v>
      </c>
      <c r="D189" s="69" t="s">
        <v>357</v>
      </c>
      <c r="E189" s="70" t="s">
        <v>288</v>
      </c>
      <c r="F189" s="95" t="s">
        <v>40</v>
      </c>
      <c r="G189" s="138">
        <v>20</v>
      </c>
      <c r="H189" s="95">
        <v>3.58</v>
      </c>
      <c r="I189" s="95">
        <v>4.22</v>
      </c>
      <c r="J189" s="95">
        <v>7.8</v>
      </c>
      <c r="K189" s="95">
        <v>71.599999999999994</v>
      </c>
      <c r="L189" s="95">
        <v>84.4</v>
      </c>
      <c r="M189" s="95">
        <v>156</v>
      </c>
      <c r="N189" s="96">
        <f>M189/$M$292</f>
        <v>2.1878252768514078E-4</v>
      </c>
      <c r="O189" s="93"/>
      <c r="P189" s="94"/>
      <c r="Q189" s="108"/>
    </row>
    <row r="190" spans="1:17" s="68" customFormat="1" x14ac:dyDescent="0.2">
      <c r="A190" s="88" t="s">
        <v>123</v>
      </c>
      <c r="B190" s="110"/>
      <c r="C190" s="111"/>
      <c r="D190" s="110" t="s">
        <v>136</v>
      </c>
      <c r="E190" s="112"/>
      <c r="F190" s="113"/>
      <c r="G190" s="114"/>
      <c r="H190" s="112"/>
      <c r="I190" s="112"/>
      <c r="J190" s="112"/>
      <c r="K190" s="112"/>
      <c r="L190" s="112"/>
      <c r="M190" s="115"/>
      <c r="N190" s="111"/>
      <c r="O190" s="93"/>
      <c r="P190" s="94"/>
      <c r="Q190" s="108"/>
    </row>
    <row r="191" spans="1:17" s="68" customFormat="1" ht="25.5" x14ac:dyDescent="0.2">
      <c r="A191" s="69" t="s">
        <v>137</v>
      </c>
      <c r="B191" s="73" t="s">
        <v>169</v>
      </c>
      <c r="C191" s="69" t="s">
        <v>25</v>
      </c>
      <c r="D191" s="69" t="s">
        <v>170</v>
      </c>
      <c r="E191" s="70" t="s">
        <v>288</v>
      </c>
      <c r="F191" s="95" t="s">
        <v>40</v>
      </c>
      <c r="G191" s="138">
        <v>120</v>
      </c>
      <c r="H191" s="95">
        <v>0.47</v>
      </c>
      <c r="I191" s="95">
        <v>30.65</v>
      </c>
      <c r="J191" s="95">
        <v>31.12</v>
      </c>
      <c r="K191" s="95">
        <v>56.4</v>
      </c>
      <c r="L191" s="95">
        <v>3678</v>
      </c>
      <c r="M191" s="95">
        <v>3734.4</v>
      </c>
      <c r="N191" s="96">
        <f>M191/$M$292</f>
        <v>5.237317124278139E-3</v>
      </c>
      <c r="O191" s="93"/>
      <c r="P191" s="94"/>
      <c r="Q191" s="108"/>
    </row>
    <row r="192" spans="1:17" s="68" customFormat="1" x14ac:dyDescent="0.2">
      <c r="A192" s="88" t="s">
        <v>124</v>
      </c>
      <c r="B192" s="110"/>
      <c r="C192" s="111"/>
      <c r="D192" s="110" t="s">
        <v>138</v>
      </c>
      <c r="E192" s="112"/>
      <c r="F192" s="113"/>
      <c r="G192" s="114"/>
      <c r="H192" s="112"/>
      <c r="I192" s="112"/>
      <c r="J192" s="112"/>
      <c r="K192" s="112"/>
      <c r="L192" s="112"/>
      <c r="M192" s="115"/>
      <c r="N192" s="111"/>
      <c r="O192" s="93"/>
      <c r="P192" s="94"/>
      <c r="Q192" s="108"/>
    </row>
    <row r="193" spans="1:17" s="68" customFormat="1" ht="25.5" x14ac:dyDescent="0.2">
      <c r="A193" s="69" t="s">
        <v>139</v>
      </c>
      <c r="B193" s="73" t="s">
        <v>362</v>
      </c>
      <c r="C193" s="69" t="s">
        <v>25</v>
      </c>
      <c r="D193" s="69" t="s">
        <v>359</v>
      </c>
      <c r="E193" s="70" t="s">
        <v>288</v>
      </c>
      <c r="F193" s="95" t="s">
        <v>51</v>
      </c>
      <c r="G193" s="138">
        <v>16</v>
      </c>
      <c r="H193" s="95">
        <v>28.03</v>
      </c>
      <c r="I193" s="95">
        <v>26.53</v>
      </c>
      <c r="J193" s="95">
        <v>54.56</v>
      </c>
      <c r="K193" s="95">
        <v>448.48</v>
      </c>
      <c r="L193" s="95">
        <v>424.48</v>
      </c>
      <c r="M193" s="95">
        <v>872.96</v>
      </c>
      <c r="N193" s="96">
        <f>M193/$M$292</f>
        <v>1.224284585692439E-3</v>
      </c>
      <c r="O193" s="93"/>
      <c r="P193" s="94"/>
      <c r="Q193" s="108"/>
    </row>
    <row r="194" spans="1:17" s="68" customFormat="1" ht="25.5" x14ac:dyDescent="0.2">
      <c r="A194" s="69" t="s">
        <v>140</v>
      </c>
      <c r="B194" s="73" t="s">
        <v>362</v>
      </c>
      <c r="C194" s="69" t="s">
        <v>25</v>
      </c>
      <c r="D194" s="69" t="s">
        <v>360</v>
      </c>
      <c r="E194" s="70" t="s">
        <v>288</v>
      </c>
      <c r="F194" s="95" t="s">
        <v>51</v>
      </c>
      <c r="G194" s="138">
        <v>25</v>
      </c>
      <c r="H194" s="95">
        <v>28.03</v>
      </c>
      <c r="I194" s="95">
        <v>26.53</v>
      </c>
      <c r="J194" s="95">
        <v>54.56</v>
      </c>
      <c r="K194" s="95">
        <v>700.75</v>
      </c>
      <c r="L194" s="95">
        <v>663.25</v>
      </c>
      <c r="M194" s="95">
        <v>1364</v>
      </c>
      <c r="N194" s="96">
        <f>M194/$M$292</f>
        <v>1.9129446651444358E-3</v>
      </c>
      <c r="O194" s="93"/>
      <c r="P194" s="94"/>
      <c r="Q194" s="108"/>
    </row>
    <row r="195" spans="1:17" s="68" customFormat="1" ht="25.5" x14ac:dyDescent="0.2">
      <c r="A195" s="69" t="s">
        <v>141</v>
      </c>
      <c r="B195" s="73" t="s">
        <v>362</v>
      </c>
      <c r="C195" s="69" t="s">
        <v>25</v>
      </c>
      <c r="D195" s="69" t="s">
        <v>361</v>
      </c>
      <c r="E195" s="70" t="s">
        <v>288</v>
      </c>
      <c r="F195" s="95" t="s">
        <v>51</v>
      </c>
      <c r="G195" s="138">
        <v>1</v>
      </c>
      <c r="H195" s="95">
        <v>28.03</v>
      </c>
      <c r="I195" s="95">
        <v>26.53</v>
      </c>
      <c r="J195" s="95">
        <v>54.56</v>
      </c>
      <c r="K195" s="95">
        <v>28.03</v>
      </c>
      <c r="L195" s="95">
        <v>26.53</v>
      </c>
      <c r="M195" s="95">
        <v>54.56</v>
      </c>
      <c r="N195" s="96">
        <f>M195/$M$292</f>
        <v>7.6517786605777435E-5</v>
      </c>
      <c r="O195" s="93"/>
      <c r="P195" s="94"/>
      <c r="Q195" s="108"/>
    </row>
    <row r="196" spans="1:17" s="68" customFormat="1" x14ac:dyDescent="0.2">
      <c r="A196" s="88" t="s">
        <v>125</v>
      </c>
      <c r="B196" s="110"/>
      <c r="C196" s="111"/>
      <c r="D196" s="110" t="s">
        <v>142</v>
      </c>
      <c r="E196" s="112"/>
      <c r="F196" s="113"/>
      <c r="G196" s="114"/>
      <c r="H196" s="112"/>
      <c r="I196" s="112"/>
      <c r="J196" s="112"/>
      <c r="K196" s="112"/>
      <c r="L196" s="112"/>
      <c r="M196" s="115"/>
      <c r="N196" s="111"/>
      <c r="O196" s="93"/>
      <c r="P196" s="94"/>
      <c r="Q196" s="108"/>
    </row>
    <row r="197" spans="1:17" s="68" customFormat="1" ht="38.25" x14ac:dyDescent="0.2">
      <c r="A197" s="69" t="s">
        <v>143</v>
      </c>
      <c r="B197" s="73">
        <v>91926</v>
      </c>
      <c r="C197" s="69" t="s">
        <v>32</v>
      </c>
      <c r="D197" s="69" t="s">
        <v>365</v>
      </c>
      <c r="E197" s="70" t="s">
        <v>288</v>
      </c>
      <c r="F197" s="95" t="s">
        <v>40</v>
      </c>
      <c r="G197" s="138">
        <v>1156</v>
      </c>
      <c r="H197" s="95">
        <v>1.67</v>
      </c>
      <c r="I197" s="95">
        <v>2.64</v>
      </c>
      <c r="J197" s="95">
        <v>4.3099999999999996</v>
      </c>
      <c r="K197" s="95">
        <v>1930.52</v>
      </c>
      <c r="L197" s="95">
        <v>3051.84</v>
      </c>
      <c r="M197" s="95">
        <v>4982.3599999999997</v>
      </c>
      <c r="N197" s="96">
        <f>M197/$M$292</f>
        <v>6.9875212476752432E-3</v>
      </c>
      <c r="O197" s="93"/>
      <c r="P197" s="94"/>
      <c r="Q197" s="108"/>
    </row>
    <row r="198" spans="1:17" s="68" customFormat="1" ht="38.25" x14ac:dyDescent="0.2">
      <c r="A198" s="69" t="s">
        <v>144</v>
      </c>
      <c r="B198" s="73">
        <v>91928</v>
      </c>
      <c r="C198" s="69" t="s">
        <v>32</v>
      </c>
      <c r="D198" s="69" t="s">
        <v>364</v>
      </c>
      <c r="E198" s="70" t="s">
        <v>288</v>
      </c>
      <c r="F198" s="95" t="s">
        <v>40</v>
      </c>
      <c r="G198" s="138">
        <v>142</v>
      </c>
      <c r="H198" s="95">
        <v>2.25</v>
      </c>
      <c r="I198" s="95">
        <v>4.3099999999999996</v>
      </c>
      <c r="J198" s="95">
        <v>6.56</v>
      </c>
      <c r="K198" s="95">
        <v>319.5</v>
      </c>
      <c r="L198" s="95">
        <v>612.02</v>
      </c>
      <c r="M198" s="95">
        <v>931.52</v>
      </c>
      <c r="N198" s="96">
        <f>M198/$M$292</f>
        <v>1.3064121807003996E-3</v>
      </c>
      <c r="O198" s="93"/>
      <c r="P198" s="94"/>
      <c r="Q198" s="108"/>
    </row>
    <row r="199" spans="1:17" s="68" customFormat="1" ht="38.25" x14ac:dyDescent="0.2">
      <c r="A199" s="69" t="s">
        <v>145</v>
      </c>
      <c r="B199" s="73">
        <v>91932</v>
      </c>
      <c r="C199" s="69" t="s">
        <v>32</v>
      </c>
      <c r="D199" s="69" t="s">
        <v>363</v>
      </c>
      <c r="E199" s="70" t="s">
        <v>288</v>
      </c>
      <c r="F199" s="95" t="s">
        <v>40</v>
      </c>
      <c r="G199" s="138">
        <v>25</v>
      </c>
      <c r="H199" s="95">
        <v>4.3899999999999997</v>
      </c>
      <c r="I199" s="95">
        <v>11.54</v>
      </c>
      <c r="J199" s="95">
        <v>15.93</v>
      </c>
      <c r="K199" s="95">
        <v>109.75</v>
      </c>
      <c r="L199" s="95">
        <v>288.5</v>
      </c>
      <c r="M199" s="95">
        <v>398.25</v>
      </c>
      <c r="N199" s="96">
        <f>M199/$M$292</f>
        <v>5.585265490423546E-4</v>
      </c>
      <c r="O199" s="93"/>
      <c r="P199" s="94"/>
      <c r="Q199" s="108"/>
    </row>
    <row r="200" spans="1:17" s="68" customFormat="1" x14ac:dyDescent="0.2">
      <c r="A200" s="88" t="s">
        <v>126</v>
      </c>
      <c r="B200" s="110"/>
      <c r="C200" s="111"/>
      <c r="D200" s="110" t="s">
        <v>150</v>
      </c>
      <c r="E200" s="112"/>
      <c r="F200" s="113"/>
      <c r="G200" s="114"/>
      <c r="H200" s="112"/>
      <c r="I200" s="112"/>
      <c r="J200" s="112"/>
      <c r="K200" s="112"/>
      <c r="L200" s="112"/>
      <c r="M200" s="115"/>
      <c r="N200" s="111"/>
      <c r="O200" s="93"/>
      <c r="P200" s="94"/>
      <c r="Q200" s="108"/>
    </row>
    <row r="201" spans="1:17" s="68" customFormat="1" ht="25.5" x14ac:dyDescent="0.2">
      <c r="A201" s="69" t="s">
        <v>146</v>
      </c>
      <c r="B201" s="73">
        <v>91953</v>
      </c>
      <c r="C201" s="69" t="s">
        <v>32</v>
      </c>
      <c r="D201" s="69" t="s">
        <v>171</v>
      </c>
      <c r="E201" s="70" t="s">
        <v>288</v>
      </c>
      <c r="F201" s="95" t="s">
        <v>51</v>
      </c>
      <c r="G201" s="138">
        <v>4</v>
      </c>
      <c r="H201" s="95">
        <v>20.84</v>
      </c>
      <c r="I201" s="95">
        <v>14.51</v>
      </c>
      <c r="J201" s="95">
        <v>35.35</v>
      </c>
      <c r="K201" s="95">
        <v>83.36</v>
      </c>
      <c r="L201" s="95">
        <v>58.04</v>
      </c>
      <c r="M201" s="95">
        <v>141.4</v>
      </c>
      <c r="N201" s="96">
        <f t="shared" ref="N201:N206" si="11">M201/$M$292</f>
        <v>1.9830672701717247E-4</v>
      </c>
      <c r="O201" s="93"/>
      <c r="P201" s="94"/>
      <c r="Q201" s="108"/>
    </row>
    <row r="202" spans="1:17" s="68" customFormat="1" ht="25.5" x14ac:dyDescent="0.2">
      <c r="A202" s="69" t="s">
        <v>147</v>
      </c>
      <c r="B202" s="73">
        <v>91959</v>
      </c>
      <c r="C202" s="69" t="s">
        <v>32</v>
      </c>
      <c r="D202" s="69" t="s">
        <v>172</v>
      </c>
      <c r="E202" s="70" t="s">
        <v>288</v>
      </c>
      <c r="F202" s="95" t="s">
        <v>51</v>
      </c>
      <c r="G202" s="138">
        <v>1</v>
      </c>
      <c r="H202" s="95">
        <v>30.69</v>
      </c>
      <c r="I202" s="95">
        <v>22.98</v>
      </c>
      <c r="J202" s="95">
        <v>53.67</v>
      </c>
      <c r="K202" s="95">
        <v>30.69</v>
      </c>
      <c r="L202" s="95">
        <v>22.98</v>
      </c>
      <c r="M202" s="95">
        <v>53.67</v>
      </c>
      <c r="N202" s="96">
        <f t="shared" si="11"/>
        <v>7.5269604236291698E-5</v>
      </c>
      <c r="O202" s="93"/>
      <c r="P202" s="94"/>
      <c r="Q202" s="108"/>
    </row>
    <row r="203" spans="1:17" s="68" customFormat="1" ht="38.25" x14ac:dyDescent="0.2">
      <c r="A203" s="69" t="s">
        <v>148</v>
      </c>
      <c r="B203" s="73" t="s">
        <v>578</v>
      </c>
      <c r="C203" s="69" t="s">
        <v>25</v>
      </c>
      <c r="D203" s="69" t="s">
        <v>367</v>
      </c>
      <c r="E203" s="70" t="s">
        <v>288</v>
      </c>
      <c r="F203" s="95" t="s">
        <v>51</v>
      </c>
      <c r="G203" s="138">
        <v>18</v>
      </c>
      <c r="H203" s="95">
        <v>64.48</v>
      </c>
      <c r="I203" s="95">
        <v>517.82000000000005</v>
      </c>
      <c r="J203" s="95">
        <v>582.29999999999995</v>
      </c>
      <c r="K203" s="95">
        <v>1160.6400000000001</v>
      </c>
      <c r="L203" s="95">
        <v>9320.76</v>
      </c>
      <c r="M203" s="95">
        <v>10481.4</v>
      </c>
      <c r="N203" s="96">
        <f t="shared" si="11"/>
        <v>1.4699661446660477E-2</v>
      </c>
      <c r="O203" s="93"/>
      <c r="P203" s="94"/>
      <c r="Q203" s="108"/>
    </row>
    <row r="204" spans="1:17" s="68" customFormat="1" ht="25.5" x14ac:dyDescent="0.2">
      <c r="A204" s="69" t="s">
        <v>149</v>
      </c>
      <c r="B204" s="73" t="s">
        <v>523</v>
      </c>
      <c r="C204" s="69" t="s">
        <v>25</v>
      </c>
      <c r="D204" s="69" t="s">
        <v>368</v>
      </c>
      <c r="E204" s="70" t="s">
        <v>288</v>
      </c>
      <c r="F204" s="95" t="s">
        <v>51</v>
      </c>
      <c r="G204" s="138">
        <v>4</v>
      </c>
      <c r="H204" s="95">
        <v>241.05</v>
      </c>
      <c r="I204" s="95">
        <v>7.71</v>
      </c>
      <c r="J204" s="95">
        <v>248.76</v>
      </c>
      <c r="K204" s="95">
        <v>964.2</v>
      </c>
      <c r="L204" s="95">
        <v>30.84</v>
      </c>
      <c r="M204" s="95">
        <v>995.04</v>
      </c>
      <c r="N204" s="96">
        <f t="shared" si="11"/>
        <v>1.395495938127067E-3</v>
      </c>
      <c r="O204" s="93"/>
      <c r="P204" s="94"/>
      <c r="Q204" s="108"/>
    </row>
    <row r="205" spans="1:17" s="68" customFormat="1" ht="25.5" x14ac:dyDescent="0.2">
      <c r="A205" s="69" t="s">
        <v>151</v>
      </c>
      <c r="B205" s="73" t="s">
        <v>524</v>
      </c>
      <c r="C205" s="69" t="s">
        <v>25</v>
      </c>
      <c r="D205" s="69" t="s">
        <v>369</v>
      </c>
      <c r="E205" s="70" t="s">
        <v>288</v>
      </c>
      <c r="F205" s="95" t="s">
        <v>51</v>
      </c>
      <c r="G205" s="138">
        <v>4</v>
      </c>
      <c r="H205" s="95">
        <v>22.48</v>
      </c>
      <c r="I205" s="95">
        <v>170.01</v>
      </c>
      <c r="J205" s="95">
        <v>192.49</v>
      </c>
      <c r="K205" s="95">
        <v>89.92</v>
      </c>
      <c r="L205" s="95">
        <v>680.04</v>
      </c>
      <c r="M205" s="95">
        <v>769.96</v>
      </c>
      <c r="N205" s="96">
        <f t="shared" si="11"/>
        <v>1.0798320193362242E-3</v>
      </c>
      <c r="O205" s="93"/>
      <c r="P205" s="94"/>
      <c r="Q205" s="108"/>
    </row>
    <row r="206" spans="1:17" s="68" customFormat="1" ht="25.5" x14ac:dyDescent="0.2">
      <c r="A206" s="69" t="s">
        <v>152</v>
      </c>
      <c r="B206" s="73" t="s">
        <v>370</v>
      </c>
      <c r="C206" s="69" t="s">
        <v>25</v>
      </c>
      <c r="D206" s="69" t="s">
        <v>371</v>
      </c>
      <c r="E206" s="70" t="s">
        <v>288</v>
      </c>
      <c r="F206" s="95" t="s">
        <v>51</v>
      </c>
      <c r="G206" s="138">
        <v>3</v>
      </c>
      <c r="H206" s="95">
        <v>18.27</v>
      </c>
      <c r="I206" s="95">
        <v>27.29</v>
      </c>
      <c r="J206" s="95">
        <v>45.56</v>
      </c>
      <c r="K206" s="95">
        <v>54.81</v>
      </c>
      <c r="L206" s="95">
        <v>81.87</v>
      </c>
      <c r="M206" s="95">
        <v>136.68</v>
      </c>
      <c r="N206" s="96">
        <f t="shared" si="11"/>
        <v>1.9168715310259642E-4</v>
      </c>
      <c r="O206" s="93"/>
      <c r="P206" s="94"/>
      <c r="Q206" s="108"/>
    </row>
    <row r="207" spans="1:17" s="68" customFormat="1" x14ac:dyDescent="0.2">
      <c r="A207" s="88" t="s">
        <v>127</v>
      </c>
      <c r="B207" s="110"/>
      <c r="C207" s="111"/>
      <c r="D207" s="110" t="s">
        <v>154</v>
      </c>
      <c r="E207" s="112"/>
      <c r="F207" s="113"/>
      <c r="G207" s="114"/>
      <c r="H207" s="112"/>
      <c r="I207" s="112"/>
      <c r="J207" s="112"/>
      <c r="K207" s="112"/>
      <c r="L207" s="112"/>
      <c r="M207" s="115"/>
      <c r="N207" s="111"/>
      <c r="O207" s="93"/>
      <c r="P207" s="94"/>
      <c r="Q207" s="108"/>
    </row>
    <row r="208" spans="1:17" s="68" customFormat="1" ht="25.5" x14ac:dyDescent="0.2">
      <c r="A208" s="69" t="s">
        <v>153</v>
      </c>
      <c r="B208" s="73">
        <v>91996</v>
      </c>
      <c r="C208" s="69" t="s">
        <v>32</v>
      </c>
      <c r="D208" s="69" t="s">
        <v>366</v>
      </c>
      <c r="E208" s="70" t="s">
        <v>288</v>
      </c>
      <c r="F208" s="95" t="s">
        <v>51</v>
      </c>
      <c r="G208" s="138">
        <v>20</v>
      </c>
      <c r="H208" s="95">
        <v>25.76</v>
      </c>
      <c r="I208" s="95">
        <v>16.149999999999999</v>
      </c>
      <c r="J208" s="95">
        <v>41.91</v>
      </c>
      <c r="K208" s="95">
        <v>515.20000000000005</v>
      </c>
      <c r="L208" s="95">
        <v>323</v>
      </c>
      <c r="M208" s="95">
        <v>838.2</v>
      </c>
      <c r="N208" s="96">
        <f>M208/$M$292</f>
        <v>1.1755353506774679E-3</v>
      </c>
      <c r="O208" s="93"/>
      <c r="P208" s="94"/>
      <c r="Q208" s="108"/>
    </row>
    <row r="209" spans="1:17" s="68" customFormat="1" x14ac:dyDescent="0.2">
      <c r="A209" s="88" t="s">
        <v>130</v>
      </c>
      <c r="B209" s="110"/>
      <c r="C209" s="111"/>
      <c r="D209" s="110" t="s">
        <v>163</v>
      </c>
      <c r="E209" s="112"/>
      <c r="F209" s="113"/>
      <c r="G209" s="114"/>
      <c r="H209" s="112"/>
      <c r="I209" s="112"/>
      <c r="J209" s="112"/>
      <c r="K209" s="112"/>
      <c r="L209" s="112"/>
      <c r="M209" s="115"/>
      <c r="N209" s="111"/>
      <c r="O209" s="93"/>
      <c r="P209" s="94"/>
      <c r="Q209" s="108"/>
    </row>
    <row r="210" spans="1:17" s="68" customFormat="1" ht="38.25" x14ac:dyDescent="0.2">
      <c r="A210" s="69" t="s">
        <v>155</v>
      </c>
      <c r="B210" s="73" t="s">
        <v>343</v>
      </c>
      <c r="C210" s="69" t="s">
        <v>25</v>
      </c>
      <c r="D210" s="69" t="s">
        <v>344</v>
      </c>
      <c r="E210" s="70" t="s">
        <v>288</v>
      </c>
      <c r="F210" s="95" t="s">
        <v>51</v>
      </c>
      <c r="G210" s="138">
        <v>1</v>
      </c>
      <c r="H210" s="95">
        <v>88.25</v>
      </c>
      <c r="I210" s="95">
        <v>469.68</v>
      </c>
      <c r="J210" s="95">
        <v>557.92999999999995</v>
      </c>
      <c r="K210" s="95">
        <v>88.25</v>
      </c>
      <c r="L210" s="95">
        <v>469.68</v>
      </c>
      <c r="M210" s="95">
        <v>557.92999999999995</v>
      </c>
      <c r="N210" s="96">
        <f t="shared" ref="N210:N216" si="12">M210/$M$292</f>
        <v>7.8247010045750371E-4</v>
      </c>
      <c r="O210" s="93"/>
      <c r="P210" s="94"/>
      <c r="Q210" s="108"/>
    </row>
    <row r="211" spans="1:17" s="68" customFormat="1" x14ac:dyDescent="0.2">
      <c r="A211" s="69" t="s">
        <v>348</v>
      </c>
      <c r="B211" s="73">
        <v>93655</v>
      </c>
      <c r="C211" s="69" t="s">
        <v>32</v>
      </c>
      <c r="D211" s="69" t="s">
        <v>345</v>
      </c>
      <c r="E211" s="70" t="s">
        <v>288</v>
      </c>
      <c r="F211" s="95" t="s">
        <v>51</v>
      </c>
      <c r="G211" s="138">
        <v>9</v>
      </c>
      <c r="H211" s="95">
        <v>3.83</v>
      </c>
      <c r="I211" s="95">
        <v>10.06</v>
      </c>
      <c r="J211" s="95">
        <v>13.89</v>
      </c>
      <c r="K211" s="95">
        <v>34.47</v>
      </c>
      <c r="L211" s="95">
        <v>90.54</v>
      </c>
      <c r="M211" s="95">
        <v>125.01</v>
      </c>
      <c r="N211" s="96">
        <f t="shared" si="12"/>
        <v>1.7532053708922723E-4</v>
      </c>
      <c r="O211" s="93"/>
      <c r="P211" s="94"/>
      <c r="Q211" s="108"/>
    </row>
    <row r="212" spans="1:17" s="68" customFormat="1" x14ac:dyDescent="0.2">
      <c r="A212" s="69" t="s">
        <v>349</v>
      </c>
      <c r="B212" s="73">
        <v>93670</v>
      </c>
      <c r="C212" s="69" t="s">
        <v>32</v>
      </c>
      <c r="D212" s="69" t="s">
        <v>346</v>
      </c>
      <c r="E212" s="70" t="s">
        <v>288</v>
      </c>
      <c r="F212" s="95" t="s">
        <v>51</v>
      </c>
      <c r="G212" s="138">
        <v>2</v>
      </c>
      <c r="H212" s="95">
        <v>11.51</v>
      </c>
      <c r="I212" s="95">
        <v>63.42</v>
      </c>
      <c r="J212" s="95">
        <v>74.930000000000007</v>
      </c>
      <c r="K212" s="95">
        <v>23.02</v>
      </c>
      <c r="L212" s="95">
        <v>126.84</v>
      </c>
      <c r="M212" s="95">
        <v>149.86000000000001</v>
      </c>
      <c r="N212" s="96">
        <f t="shared" si="12"/>
        <v>2.1017147178778973E-4</v>
      </c>
      <c r="O212" s="93"/>
      <c r="P212" s="94"/>
      <c r="Q212" s="108"/>
    </row>
    <row r="213" spans="1:17" s="68" customFormat="1" x14ac:dyDescent="0.2">
      <c r="A213" s="69" t="s">
        <v>350</v>
      </c>
      <c r="B213" s="73" t="s">
        <v>177</v>
      </c>
      <c r="C213" s="69" t="s">
        <v>25</v>
      </c>
      <c r="D213" s="69" t="s">
        <v>347</v>
      </c>
      <c r="E213" s="70" t="s">
        <v>288</v>
      </c>
      <c r="F213" s="95" t="s">
        <v>51</v>
      </c>
      <c r="G213" s="138">
        <v>2</v>
      </c>
      <c r="H213" s="95">
        <v>23.15</v>
      </c>
      <c r="I213" s="95">
        <v>163.02000000000001</v>
      </c>
      <c r="J213" s="95">
        <v>186.17</v>
      </c>
      <c r="K213" s="95">
        <v>46.3</v>
      </c>
      <c r="L213" s="95">
        <v>326.04000000000002</v>
      </c>
      <c r="M213" s="95">
        <v>372.34</v>
      </c>
      <c r="N213" s="96">
        <f t="shared" si="12"/>
        <v>5.2218901511721352E-4</v>
      </c>
      <c r="O213" s="93"/>
      <c r="P213" s="94"/>
      <c r="Q213" s="108"/>
    </row>
    <row r="214" spans="1:17" s="68" customFormat="1" ht="25.5" x14ac:dyDescent="0.2">
      <c r="A214" s="69" t="s">
        <v>351</v>
      </c>
      <c r="B214" s="73" t="s">
        <v>178</v>
      </c>
      <c r="C214" s="69" t="s">
        <v>25</v>
      </c>
      <c r="D214" s="69" t="s">
        <v>164</v>
      </c>
      <c r="E214" s="70" t="s">
        <v>288</v>
      </c>
      <c r="F214" s="95" t="s">
        <v>51</v>
      </c>
      <c r="G214" s="138">
        <v>1</v>
      </c>
      <c r="H214" s="95">
        <v>5.78</v>
      </c>
      <c r="I214" s="95">
        <v>131.97</v>
      </c>
      <c r="J214" s="95">
        <v>137.75</v>
      </c>
      <c r="K214" s="95">
        <v>5.78</v>
      </c>
      <c r="L214" s="95">
        <v>131.97</v>
      </c>
      <c r="M214" s="95">
        <v>137.75</v>
      </c>
      <c r="N214" s="96">
        <f t="shared" si="12"/>
        <v>1.9318777685018039E-4</v>
      </c>
      <c r="O214" s="93"/>
      <c r="P214" s="94"/>
      <c r="Q214" s="108"/>
    </row>
    <row r="215" spans="1:17" s="68" customFormat="1" ht="38.25" x14ac:dyDescent="0.2">
      <c r="A215" s="69" t="s">
        <v>352</v>
      </c>
      <c r="B215" s="73" t="s">
        <v>179</v>
      </c>
      <c r="C215" s="69" t="s">
        <v>25</v>
      </c>
      <c r="D215" s="69" t="s">
        <v>165</v>
      </c>
      <c r="E215" s="70" t="s">
        <v>288</v>
      </c>
      <c r="F215" s="95" t="s">
        <v>51</v>
      </c>
      <c r="G215" s="138">
        <v>7</v>
      </c>
      <c r="H215" s="95">
        <v>86.9</v>
      </c>
      <c r="I215" s="95">
        <v>259.27999999999997</v>
      </c>
      <c r="J215" s="95">
        <v>346.18</v>
      </c>
      <c r="K215" s="95">
        <v>608.29999999999995</v>
      </c>
      <c r="L215" s="95">
        <v>1814.96</v>
      </c>
      <c r="M215" s="95">
        <v>2423.2600000000002</v>
      </c>
      <c r="N215" s="96">
        <f t="shared" si="12"/>
        <v>3.3985060771685527E-3</v>
      </c>
      <c r="O215" s="93"/>
      <c r="P215" s="94"/>
      <c r="Q215" s="108"/>
    </row>
    <row r="216" spans="1:17" s="68" customFormat="1" ht="38.25" x14ac:dyDescent="0.2">
      <c r="A216" s="69" t="s">
        <v>353</v>
      </c>
      <c r="B216" s="73" t="s">
        <v>180</v>
      </c>
      <c r="C216" s="69" t="s">
        <v>25</v>
      </c>
      <c r="D216" s="69" t="s">
        <v>166</v>
      </c>
      <c r="E216" s="70" t="s">
        <v>288</v>
      </c>
      <c r="F216" s="95" t="s">
        <v>51</v>
      </c>
      <c r="G216" s="138">
        <v>7</v>
      </c>
      <c r="H216" s="95">
        <v>86.9</v>
      </c>
      <c r="I216" s="95">
        <v>445.16</v>
      </c>
      <c r="J216" s="95">
        <v>532.05999999999995</v>
      </c>
      <c r="K216" s="95">
        <v>608.29999999999995</v>
      </c>
      <c r="L216" s="95">
        <v>3116.12</v>
      </c>
      <c r="M216" s="95">
        <v>3724.42</v>
      </c>
      <c r="N216" s="96">
        <f t="shared" si="12"/>
        <v>5.2233206523146919E-3</v>
      </c>
      <c r="O216" s="93"/>
      <c r="P216" s="94"/>
      <c r="Q216" s="108"/>
    </row>
    <row r="217" spans="1:17" s="68" customFormat="1" x14ac:dyDescent="0.2">
      <c r="A217" s="88" t="s">
        <v>131</v>
      </c>
      <c r="B217" s="110"/>
      <c r="C217" s="111"/>
      <c r="D217" s="110" t="s">
        <v>372</v>
      </c>
      <c r="E217" s="112"/>
      <c r="F217" s="113"/>
      <c r="G217" s="114"/>
      <c r="H217" s="112"/>
      <c r="I217" s="112"/>
      <c r="J217" s="112"/>
      <c r="K217" s="112"/>
      <c r="L217" s="112"/>
      <c r="M217" s="115"/>
      <c r="N217" s="111"/>
      <c r="O217" s="93"/>
      <c r="P217" s="94"/>
      <c r="Q217" s="108"/>
    </row>
    <row r="218" spans="1:17" s="68" customFormat="1" ht="25.5" x14ac:dyDescent="0.2">
      <c r="A218" s="69" t="s">
        <v>156</v>
      </c>
      <c r="B218" s="73" t="s">
        <v>373</v>
      </c>
      <c r="C218" s="69" t="s">
        <v>25</v>
      </c>
      <c r="D218" s="69" t="s">
        <v>525</v>
      </c>
      <c r="E218" s="70" t="s">
        <v>288</v>
      </c>
      <c r="F218" s="95" t="s">
        <v>51</v>
      </c>
      <c r="G218" s="138">
        <v>120</v>
      </c>
      <c r="H218" s="95">
        <v>5.78</v>
      </c>
      <c r="I218" s="95">
        <v>1.45</v>
      </c>
      <c r="J218" s="95">
        <v>7.23</v>
      </c>
      <c r="K218" s="95">
        <v>693.6</v>
      </c>
      <c r="L218" s="95">
        <v>174</v>
      </c>
      <c r="M218" s="95">
        <v>867.6</v>
      </c>
      <c r="N218" s="96">
        <f>M218/$M$292</f>
        <v>1.2167674424335138E-3</v>
      </c>
      <c r="O218" s="93"/>
      <c r="P218" s="94"/>
      <c r="Q218" s="108"/>
    </row>
    <row r="219" spans="1:17" s="68" customFormat="1" ht="25.5" x14ac:dyDescent="0.2">
      <c r="A219" s="69" t="s">
        <v>157</v>
      </c>
      <c r="B219" s="73" t="s">
        <v>374</v>
      </c>
      <c r="C219" s="69" t="s">
        <v>25</v>
      </c>
      <c r="D219" s="69" t="s">
        <v>526</v>
      </c>
      <c r="E219" s="70" t="s">
        <v>288</v>
      </c>
      <c r="F219" s="95" t="s">
        <v>51</v>
      </c>
      <c r="G219" s="138">
        <v>20</v>
      </c>
      <c r="H219" s="95">
        <v>0.85</v>
      </c>
      <c r="I219" s="95">
        <v>0.33</v>
      </c>
      <c r="J219" s="95">
        <v>1.18</v>
      </c>
      <c r="K219" s="95">
        <v>17</v>
      </c>
      <c r="L219" s="95">
        <v>6.6</v>
      </c>
      <c r="M219" s="95">
        <v>23.6</v>
      </c>
      <c r="N219" s="96">
        <f>M219/$M$292</f>
        <v>3.3097869572880274E-5</v>
      </c>
      <c r="O219" s="93"/>
      <c r="P219" s="94"/>
      <c r="Q219" s="108"/>
    </row>
    <row r="220" spans="1:17" s="68" customFormat="1" x14ac:dyDescent="0.2">
      <c r="A220" s="69" t="s">
        <v>158</v>
      </c>
      <c r="B220" s="73" t="s">
        <v>375</v>
      </c>
      <c r="C220" s="69" t="s">
        <v>25</v>
      </c>
      <c r="D220" s="69" t="s">
        <v>527</v>
      </c>
      <c r="E220" s="70" t="s">
        <v>288</v>
      </c>
      <c r="F220" s="95" t="s">
        <v>51</v>
      </c>
      <c r="G220" s="138">
        <v>20</v>
      </c>
      <c r="H220" s="95">
        <v>0.33</v>
      </c>
      <c r="I220" s="95">
        <v>0.68</v>
      </c>
      <c r="J220" s="95">
        <v>1.01</v>
      </c>
      <c r="K220" s="95">
        <v>6.6</v>
      </c>
      <c r="L220" s="95">
        <v>13.6</v>
      </c>
      <c r="M220" s="95">
        <v>20.2</v>
      </c>
      <c r="N220" s="96">
        <f>M220/$M$292</f>
        <v>2.8329532431024636E-5</v>
      </c>
      <c r="O220" s="93"/>
      <c r="P220" s="94"/>
      <c r="Q220" s="108"/>
    </row>
    <row r="221" spans="1:17" s="68" customFormat="1" x14ac:dyDescent="0.2">
      <c r="A221" s="88" t="s">
        <v>383</v>
      </c>
      <c r="B221" s="110"/>
      <c r="C221" s="111"/>
      <c r="D221" s="110" t="s">
        <v>159</v>
      </c>
      <c r="E221" s="112"/>
      <c r="F221" s="113"/>
      <c r="G221" s="114"/>
      <c r="H221" s="112"/>
      <c r="I221" s="112"/>
      <c r="J221" s="112"/>
      <c r="K221" s="112"/>
      <c r="L221" s="112"/>
      <c r="M221" s="115"/>
      <c r="N221" s="111"/>
      <c r="O221" s="93"/>
      <c r="P221" s="94"/>
      <c r="Q221" s="108"/>
    </row>
    <row r="222" spans="1:17" s="68" customFormat="1" x14ac:dyDescent="0.2">
      <c r="A222" s="69" t="s">
        <v>384</v>
      </c>
      <c r="B222" s="143" t="s">
        <v>677</v>
      </c>
      <c r="C222" s="144" t="s">
        <v>25</v>
      </c>
      <c r="D222" s="144" t="s">
        <v>678</v>
      </c>
      <c r="E222" s="70" t="s">
        <v>288</v>
      </c>
      <c r="F222" s="95" t="s">
        <v>51</v>
      </c>
      <c r="G222" s="138">
        <v>12</v>
      </c>
      <c r="H222" s="95">
        <v>74.040000000000006</v>
      </c>
      <c r="I222" s="95">
        <v>7.73</v>
      </c>
      <c r="J222" s="95">
        <v>81.77</v>
      </c>
      <c r="K222" s="95">
        <v>888.48</v>
      </c>
      <c r="L222" s="95">
        <v>92.76</v>
      </c>
      <c r="M222" s="95">
        <v>981.24</v>
      </c>
      <c r="N222" s="96">
        <f t="shared" ref="N222:N233" si="13">M222/$M$292</f>
        <v>1.3761420991395355E-3</v>
      </c>
      <c r="O222" s="93"/>
      <c r="P222" s="94"/>
      <c r="Q222" s="108"/>
    </row>
    <row r="223" spans="1:17" s="68" customFormat="1" ht="25.5" x14ac:dyDescent="0.2">
      <c r="A223" s="69" t="s">
        <v>385</v>
      </c>
      <c r="B223" s="73" t="s">
        <v>377</v>
      </c>
      <c r="C223" s="69" t="s">
        <v>25</v>
      </c>
      <c r="D223" s="69" t="s">
        <v>378</v>
      </c>
      <c r="E223" s="70" t="s">
        <v>288</v>
      </c>
      <c r="F223" s="95" t="s">
        <v>51</v>
      </c>
      <c r="G223" s="138">
        <v>2</v>
      </c>
      <c r="H223" s="95">
        <v>63.72</v>
      </c>
      <c r="I223" s="95">
        <v>222.62</v>
      </c>
      <c r="J223" s="95">
        <v>286.33999999999997</v>
      </c>
      <c r="K223" s="95">
        <v>127.44</v>
      </c>
      <c r="L223" s="95">
        <v>445.24</v>
      </c>
      <c r="M223" s="95">
        <v>572.67999999999995</v>
      </c>
      <c r="N223" s="96">
        <f t="shared" si="13"/>
        <v>8.0315626894055382E-4</v>
      </c>
      <c r="O223" s="93"/>
      <c r="P223" s="94"/>
      <c r="Q223" s="108"/>
    </row>
    <row r="224" spans="1:17" s="68" customFormat="1" ht="38.25" x14ac:dyDescent="0.2">
      <c r="A224" s="69" t="s">
        <v>386</v>
      </c>
      <c r="B224" s="73" t="s">
        <v>175</v>
      </c>
      <c r="C224" s="69" t="s">
        <v>25</v>
      </c>
      <c r="D224" s="69" t="s">
        <v>528</v>
      </c>
      <c r="E224" s="70" t="s">
        <v>288</v>
      </c>
      <c r="F224" s="95" t="s">
        <v>51</v>
      </c>
      <c r="G224" s="138">
        <v>1</v>
      </c>
      <c r="H224" s="95">
        <v>123.17</v>
      </c>
      <c r="I224" s="95">
        <v>3541.64</v>
      </c>
      <c r="J224" s="95">
        <v>3664.81</v>
      </c>
      <c r="K224" s="95">
        <v>123.17</v>
      </c>
      <c r="L224" s="95">
        <v>3541.64</v>
      </c>
      <c r="M224" s="95">
        <v>3664.81</v>
      </c>
      <c r="N224" s="96">
        <f t="shared" si="13"/>
        <v>5.1397204826011582E-3</v>
      </c>
      <c r="O224" s="93"/>
      <c r="P224" s="94"/>
      <c r="Q224" s="108"/>
    </row>
    <row r="225" spans="1:17" s="68" customFormat="1" ht="38.25" x14ac:dyDescent="0.2">
      <c r="A225" s="69" t="s">
        <v>387</v>
      </c>
      <c r="B225" s="73">
        <v>98302</v>
      </c>
      <c r="C225" s="69" t="s">
        <v>32</v>
      </c>
      <c r="D225" s="69" t="s">
        <v>529</v>
      </c>
      <c r="E225" s="70" t="s">
        <v>288</v>
      </c>
      <c r="F225" s="95" t="s">
        <v>51</v>
      </c>
      <c r="G225" s="138">
        <v>1</v>
      </c>
      <c r="H225" s="95">
        <v>359.26</v>
      </c>
      <c r="I225" s="95">
        <v>835.44</v>
      </c>
      <c r="J225" s="95">
        <v>1194.7</v>
      </c>
      <c r="K225" s="95">
        <v>359.26</v>
      </c>
      <c r="L225" s="95">
        <v>835.44</v>
      </c>
      <c r="M225" s="95">
        <v>1194.7</v>
      </c>
      <c r="N225" s="96">
        <f t="shared" si="13"/>
        <v>1.6755095245220364E-3</v>
      </c>
      <c r="O225" s="93"/>
      <c r="P225" s="94"/>
      <c r="Q225" s="108"/>
    </row>
    <row r="226" spans="1:17" s="68" customFormat="1" ht="25.5" x14ac:dyDescent="0.2">
      <c r="A226" s="69" t="s">
        <v>388</v>
      </c>
      <c r="B226" s="73" t="s">
        <v>532</v>
      </c>
      <c r="C226" s="69" t="s">
        <v>25</v>
      </c>
      <c r="D226" s="69" t="s">
        <v>530</v>
      </c>
      <c r="E226" s="70" t="s">
        <v>288</v>
      </c>
      <c r="F226" s="95" t="s">
        <v>51</v>
      </c>
      <c r="G226" s="138">
        <v>1</v>
      </c>
      <c r="H226" s="95">
        <v>197.6</v>
      </c>
      <c r="I226" s="95">
        <v>1119.02</v>
      </c>
      <c r="J226" s="95">
        <v>1316.62</v>
      </c>
      <c r="K226" s="95">
        <v>197.6</v>
      </c>
      <c r="L226" s="95">
        <v>1119.02</v>
      </c>
      <c r="M226" s="95">
        <v>1316.62</v>
      </c>
      <c r="N226" s="96">
        <f t="shared" si="13"/>
        <v>1.8464964846205769E-3</v>
      </c>
      <c r="O226" s="93"/>
      <c r="P226" s="94"/>
      <c r="Q226" s="108"/>
    </row>
    <row r="227" spans="1:17" s="68" customFormat="1" ht="38.25" x14ac:dyDescent="0.2">
      <c r="A227" s="69" t="s">
        <v>389</v>
      </c>
      <c r="B227" s="73" t="s">
        <v>533</v>
      </c>
      <c r="C227" s="69" t="s">
        <v>25</v>
      </c>
      <c r="D227" s="69" t="s">
        <v>531</v>
      </c>
      <c r="E227" s="70" t="s">
        <v>288</v>
      </c>
      <c r="F227" s="95" t="s">
        <v>51</v>
      </c>
      <c r="G227" s="138">
        <v>1</v>
      </c>
      <c r="H227" s="95">
        <v>5.04</v>
      </c>
      <c r="I227" s="95">
        <v>98.02</v>
      </c>
      <c r="J227" s="95">
        <v>103.06</v>
      </c>
      <c r="K227" s="95">
        <v>5.04</v>
      </c>
      <c r="L227" s="95">
        <v>98.02</v>
      </c>
      <c r="M227" s="95">
        <v>103.06</v>
      </c>
      <c r="N227" s="96">
        <f t="shared" si="13"/>
        <v>1.445367134822475E-4</v>
      </c>
      <c r="O227" s="93"/>
      <c r="P227" s="94"/>
      <c r="Q227" s="108"/>
    </row>
    <row r="228" spans="1:17" s="68" customFormat="1" x14ac:dyDescent="0.2">
      <c r="A228" s="69" t="s">
        <v>390</v>
      </c>
      <c r="B228" s="73" t="s">
        <v>379</v>
      </c>
      <c r="C228" s="69" t="s">
        <v>25</v>
      </c>
      <c r="D228" s="69" t="s">
        <v>380</v>
      </c>
      <c r="E228" s="70" t="s">
        <v>288</v>
      </c>
      <c r="F228" s="95" t="s">
        <v>40</v>
      </c>
      <c r="G228" s="138">
        <v>20</v>
      </c>
      <c r="H228" s="95">
        <v>12.23</v>
      </c>
      <c r="I228" s="95">
        <v>7.83</v>
      </c>
      <c r="J228" s="95">
        <v>20.059999999999999</v>
      </c>
      <c r="K228" s="95">
        <v>244.6</v>
      </c>
      <c r="L228" s="95">
        <v>156.6</v>
      </c>
      <c r="M228" s="95">
        <v>401.2</v>
      </c>
      <c r="N228" s="96">
        <f t="shared" si="13"/>
        <v>5.626637827389646E-4</v>
      </c>
      <c r="O228" s="93"/>
      <c r="P228" s="94"/>
      <c r="Q228" s="108"/>
    </row>
    <row r="229" spans="1:17" s="68" customFormat="1" x14ac:dyDescent="0.2">
      <c r="A229" s="69" t="s">
        <v>391</v>
      </c>
      <c r="B229" s="73" t="s">
        <v>174</v>
      </c>
      <c r="C229" s="69" t="s">
        <v>25</v>
      </c>
      <c r="D229" s="69" t="s">
        <v>161</v>
      </c>
      <c r="E229" s="70" t="s">
        <v>288</v>
      </c>
      <c r="F229" s="95" t="s">
        <v>51</v>
      </c>
      <c r="G229" s="138">
        <v>1</v>
      </c>
      <c r="H229" s="95">
        <v>23.15</v>
      </c>
      <c r="I229" s="95">
        <v>162.19</v>
      </c>
      <c r="J229" s="95">
        <v>185.34</v>
      </c>
      <c r="K229" s="95">
        <v>23.15</v>
      </c>
      <c r="L229" s="95">
        <v>162.19</v>
      </c>
      <c r="M229" s="95">
        <v>185.34</v>
      </c>
      <c r="N229" s="96">
        <f t="shared" si="13"/>
        <v>2.599304723151538E-4</v>
      </c>
      <c r="O229" s="93"/>
      <c r="P229" s="94"/>
      <c r="Q229" s="108"/>
    </row>
    <row r="230" spans="1:17" s="68" customFormat="1" ht="25.5" x14ac:dyDescent="0.2">
      <c r="A230" s="69" t="s">
        <v>392</v>
      </c>
      <c r="B230" s="73" t="s">
        <v>176</v>
      </c>
      <c r="C230" s="69" t="s">
        <v>25</v>
      </c>
      <c r="D230" s="69" t="s">
        <v>162</v>
      </c>
      <c r="E230" s="70" t="s">
        <v>288</v>
      </c>
      <c r="F230" s="95" t="s">
        <v>51</v>
      </c>
      <c r="G230" s="138">
        <v>12</v>
      </c>
      <c r="H230" s="95">
        <v>2</v>
      </c>
      <c r="I230" s="95">
        <v>29.9</v>
      </c>
      <c r="J230" s="95">
        <v>31.9</v>
      </c>
      <c r="K230" s="95">
        <v>24</v>
      </c>
      <c r="L230" s="95">
        <v>358.8</v>
      </c>
      <c r="M230" s="95">
        <v>382.8</v>
      </c>
      <c r="N230" s="96">
        <f t="shared" si="13"/>
        <v>5.3685866408892239E-4</v>
      </c>
      <c r="O230" s="93"/>
      <c r="P230" s="94"/>
      <c r="Q230" s="108"/>
    </row>
    <row r="231" spans="1:17" s="68" customFormat="1" ht="38.25" x14ac:dyDescent="0.2">
      <c r="A231" s="69" t="s">
        <v>393</v>
      </c>
      <c r="B231" s="73" t="s">
        <v>173</v>
      </c>
      <c r="C231" s="69" t="s">
        <v>25</v>
      </c>
      <c r="D231" s="69" t="s">
        <v>160</v>
      </c>
      <c r="E231" s="70" t="s">
        <v>288</v>
      </c>
      <c r="F231" s="95" t="s">
        <v>40</v>
      </c>
      <c r="G231" s="138">
        <v>100</v>
      </c>
      <c r="H231" s="95">
        <v>8.1</v>
      </c>
      <c r="I231" s="95">
        <v>10.91</v>
      </c>
      <c r="J231" s="95">
        <v>19.010000000000002</v>
      </c>
      <c r="K231" s="95">
        <v>810</v>
      </c>
      <c r="L231" s="95">
        <v>1091</v>
      </c>
      <c r="M231" s="95">
        <v>1901</v>
      </c>
      <c r="N231" s="96">
        <f t="shared" si="13"/>
        <v>2.6660614431375167E-3</v>
      </c>
      <c r="O231" s="93"/>
      <c r="P231" s="94"/>
      <c r="Q231" s="108"/>
    </row>
    <row r="232" spans="1:17" s="68" customFormat="1" x14ac:dyDescent="0.2">
      <c r="A232" s="69" t="s">
        <v>394</v>
      </c>
      <c r="B232" s="73" t="s">
        <v>534</v>
      </c>
      <c r="C232" s="69" t="s">
        <v>25</v>
      </c>
      <c r="D232" s="69" t="s">
        <v>535</v>
      </c>
      <c r="E232" s="70" t="s">
        <v>288</v>
      </c>
      <c r="F232" s="95" t="s">
        <v>51</v>
      </c>
      <c r="G232" s="138">
        <v>4</v>
      </c>
      <c r="H232" s="95">
        <v>5.75</v>
      </c>
      <c r="I232" s="95">
        <v>3.62</v>
      </c>
      <c r="J232" s="95">
        <v>9.3699999999999992</v>
      </c>
      <c r="K232" s="95">
        <v>23</v>
      </c>
      <c r="L232" s="95">
        <v>14.48</v>
      </c>
      <c r="M232" s="95">
        <v>37.479999999999997</v>
      </c>
      <c r="N232" s="96">
        <f t="shared" si="13"/>
        <v>5.256390472845561E-5</v>
      </c>
      <c r="O232" s="93"/>
      <c r="P232" s="94"/>
      <c r="Q232" s="108"/>
    </row>
    <row r="233" spans="1:17" s="68" customFormat="1" x14ac:dyDescent="0.2">
      <c r="A233" s="69" t="s">
        <v>395</v>
      </c>
      <c r="B233" s="136" t="s">
        <v>574</v>
      </c>
      <c r="C233" s="69" t="s">
        <v>295</v>
      </c>
      <c r="D233" s="69" t="s">
        <v>536</v>
      </c>
      <c r="E233" s="70" t="s">
        <v>288</v>
      </c>
      <c r="F233" s="95" t="s">
        <v>51</v>
      </c>
      <c r="G233" s="138">
        <v>4</v>
      </c>
      <c r="H233" s="95">
        <v>30.47</v>
      </c>
      <c r="I233" s="95">
        <v>41.77</v>
      </c>
      <c r="J233" s="95">
        <v>72.239999999999995</v>
      </c>
      <c r="K233" s="95">
        <v>121.88</v>
      </c>
      <c r="L233" s="95">
        <v>167.08</v>
      </c>
      <c r="M233" s="95">
        <v>288.95999999999998</v>
      </c>
      <c r="N233" s="96">
        <f t="shared" si="13"/>
        <v>4.0525255897370688E-4</v>
      </c>
      <c r="O233" s="93"/>
      <c r="P233" s="94"/>
      <c r="Q233" s="108"/>
    </row>
    <row r="234" spans="1:17" s="68" customFormat="1" x14ac:dyDescent="0.2">
      <c r="A234" s="88" t="s">
        <v>396</v>
      </c>
      <c r="B234" s="110"/>
      <c r="C234" s="111"/>
      <c r="D234" s="110" t="s">
        <v>382</v>
      </c>
      <c r="E234" s="112"/>
      <c r="F234" s="113"/>
      <c r="G234" s="114"/>
      <c r="H234" s="112"/>
      <c r="I234" s="112"/>
      <c r="J234" s="112"/>
      <c r="K234" s="112"/>
      <c r="L234" s="112"/>
      <c r="M234" s="115"/>
      <c r="N234" s="111"/>
      <c r="O234" s="93"/>
      <c r="P234" s="94"/>
      <c r="Q234" s="108"/>
    </row>
    <row r="235" spans="1:17" s="68" customFormat="1" ht="25.5" x14ac:dyDescent="0.2">
      <c r="A235" s="69" t="s">
        <v>397</v>
      </c>
      <c r="B235" s="73" t="s">
        <v>419</v>
      </c>
      <c r="C235" s="69" t="s">
        <v>25</v>
      </c>
      <c r="D235" s="69" t="s">
        <v>537</v>
      </c>
      <c r="E235" s="70" t="s">
        <v>288</v>
      </c>
      <c r="F235" s="95" t="s">
        <v>51</v>
      </c>
      <c r="G235" s="138">
        <v>4</v>
      </c>
      <c r="H235" s="95">
        <v>116.36</v>
      </c>
      <c r="I235" s="95">
        <v>258.69</v>
      </c>
      <c r="J235" s="95">
        <v>375.05</v>
      </c>
      <c r="K235" s="95">
        <v>465.44</v>
      </c>
      <c r="L235" s="95">
        <v>1034.76</v>
      </c>
      <c r="M235" s="95">
        <v>1500.2</v>
      </c>
      <c r="N235" s="96">
        <f>M235/$M$292</f>
        <v>2.1039586412387704E-3</v>
      </c>
      <c r="O235" s="93"/>
      <c r="P235" s="94"/>
      <c r="Q235" s="108"/>
    </row>
    <row r="236" spans="1:17" s="68" customFormat="1" x14ac:dyDescent="0.2">
      <c r="A236" s="69" t="s">
        <v>398</v>
      </c>
      <c r="B236" s="136" t="s">
        <v>575</v>
      </c>
      <c r="C236" s="69" t="s">
        <v>295</v>
      </c>
      <c r="D236" s="69" t="s">
        <v>420</v>
      </c>
      <c r="E236" s="70" t="s">
        <v>288</v>
      </c>
      <c r="F236" s="95" t="s">
        <v>51</v>
      </c>
      <c r="G236" s="138">
        <v>1</v>
      </c>
      <c r="H236" s="95">
        <v>268.89999999999998</v>
      </c>
      <c r="I236" s="95">
        <v>861.52</v>
      </c>
      <c r="J236" s="95">
        <v>1130.42</v>
      </c>
      <c r="K236" s="95">
        <v>268.89999999999998</v>
      </c>
      <c r="L236" s="95">
        <v>861.52</v>
      </c>
      <c r="M236" s="95">
        <v>1130.42</v>
      </c>
      <c r="N236" s="96">
        <f>M236/$M$292</f>
        <v>1.5853599034989542E-3</v>
      </c>
      <c r="O236" s="93"/>
      <c r="P236" s="94"/>
      <c r="Q236" s="108"/>
    </row>
    <row r="237" spans="1:17" s="68" customFormat="1" x14ac:dyDescent="0.2">
      <c r="A237" s="69" t="s">
        <v>399</v>
      </c>
      <c r="B237" s="136" t="s">
        <v>576</v>
      </c>
      <c r="C237" s="69" t="s">
        <v>295</v>
      </c>
      <c r="D237" s="69" t="s">
        <v>381</v>
      </c>
      <c r="E237" s="70" t="s">
        <v>288</v>
      </c>
      <c r="F237" s="95" t="s">
        <v>51</v>
      </c>
      <c r="G237" s="138">
        <v>1</v>
      </c>
      <c r="H237" s="95">
        <v>276.55</v>
      </c>
      <c r="I237" s="95">
        <v>1423.61</v>
      </c>
      <c r="J237" s="95">
        <v>1700.16</v>
      </c>
      <c r="K237" s="95">
        <v>276.55</v>
      </c>
      <c r="L237" s="95">
        <v>1423.61</v>
      </c>
      <c r="M237" s="95">
        <v>1700.16</v>
      </c>
      <c r="N237" s="96">
        <f>M237/$M$292</f>
        <v>2.3843929632639035E-3</v>
      </c>
      <c r="O237" s="93"/>
      <c r="P237" s="94"/>
      <c r="Q237" s="108"/>
    </row>
    <row r="238" spans="1:17" s="68" customFormat="1" x14ac:dyDescent="0.2">
      <c r="A238" s="88" t="s">
        <v>400</v>
      </c>
      <c r="B238" s="110"/>
      <c r="C238" s="111"/>
      <c r="D238" s="88" t="s">
        <v>167</v>
      </c>
      <c r="E238" s="112"/>
      <c r="F238" s="113"/>
      <c r="G238" s="114"/>
      <c r="H238" s="112"/>
      <c r="I238" s="112"/>
      <c r="J238" s="112"/>
      <c r="K238" s="112"/>
      <c r="L238" s="112"/>
      <c r="M238" s="115"/>
      <c r="N238" s="111"/>
      <c r="O238" s="93"/>
      <c r="P238" s="94"/>
      <c r="Q238" s="108"/>
    </row>
    <row r="239" spans="1:17" s="68" customFormat="1" x14ac:dyDescent="0.2">
      <c r="A239" s="69" t="s">
        <v>401</v>
      </c>
      <c r="B239" s="73" t="s">
        <v>538</v>
      </c>
      <c r="C239" s="69" t="s">
        <v>25</v>
      </c>
      <c r="D239" s="69" t="s">
        <v>539</v>
      </c>
      <c r="E239" s="70" t="s">
        <v>288</v>
      </c>
      <c r="F239" s="95" t="s">
        <v>51</v>
      </c>
      <c r="G239" s="138">
        <v>6</v>
      </c>
      <c r="H239" s="95">
        <v>28.96</v>
      </c>
      <c r="I239" s="95">
        <v>13.72</v>
      </c>
      <c r="J239" s="95">
        <v>42.68</v>
      </c>
      <c r="K239" s="95">
        <v>173.76</v>
      </c>
      <c r="L239" s="95">
        <v>82.32</v>
      </c>
      <c r="M239" s="95">
        <v>256.08</v>
      </c>
      <c r="N239" s="96">
        <f>M239/$M$292</f>
        <v>3.591399339077618E-4</v>
      </c>
      <c r="O239" s="93"/>
      <c r="P239" s="94"/>
      <c r="Q239" s="108"/>
    </row>
    <row r="240" spans="1:17" s="68" customFormat="1" ht="38.25" x14ac:dyDescent="0.2">
      <c r="A240" s="69" t="s">
        <v>402</v>
      </c>
      <c r="B240" s="73" t="s">
        <v>540</v>
      </c>
      <c r="C240" s="69" t="s">
        <v>25</v>
      </c>
      <c r="D240" s="69" t="s">
        <v>542</v>
      </c>
      <c r="E240" s="70" t="s">
        <v>288</v>
      </c>
      <c r="F240" s="95" t="s">
        <v>51</v>
      </c>
      <c r="G240" s="138">
        <v>6</v>
      </c>
      <c r="H240" s="95">
        <v>28.96</v>
      </c>
      <c r="I240" s="95">
        <v>23.55</v>
      </c>
      <c r="J240" s="95">
        <v>52.51</v>
      </c>
      <c r="K240" s="95">
        <v>173.76</v>
      </c>
      <c r="L240" s="95">
        <v>141.30000000000001</v>
      </c>
      <c r="M240" s="95">
        <v>315.06</v>
      </c>
      <c r="N240" s="96">
        <f>M240/$M$292</f>
        <v>4.4185655879795162E-4</v>
      </c>
      <c r="O240" s="93"/>
      <c r="P240" s="94"/>
      <c r="Q240" s="108"/>
    </row>
    <row r="241" spans="1:17" s="68" customFormat="1" ht="38.25" x14ac:dyDescent="0.2">
      <c r="A241" s="69" t="s">
        <v>403</v>
      </c>
      <c r="B241" s="73" t="s">
        <v>541</v>
      </c>
      <c r="C241" s="69" t="s">
        <v>25</v>
      </c>
      <c r="D241" s="69" t="s">
        <v>543</v>
      </c>
      <c r="E241" s="70" t="s">
        <v>288</v>
      </c>
      <c r="F241" s="95" t="s">
        <v>40</v>
      </c>
      <c r="G241" s="138">
        <v>8</v>
      </c>
      <c r="H241" s="95">
        <v>28.96</v>
      </c>
      <c r="I241" s="95">
        <v>22.97</v>
      </c>
      <c r="J241" s="95">
        <v>51.93</v>
      </c>
      <c r="K241" s="95">
        <v>231.68</v>
      </c>
      <c r="L241" s="95">
        <v>183.76</v>
      </c>
      <c r="M241" s="95">
        <v>415.44</v>
      </c>
      <c r="N241" s="96">
        <f>M241/$M$292</f>
        <v>5.8263470065073638E-4</v>
      </c>
      <c r="O241" s="93"/>
      <c r="P241" s="94"/>
      <c r="Q241" s="108"/>
    </row>
    <row r="242" spans="1:17" s="68" customFormat="1" ht="51" x14ac:dyDescent="0.2">
      <c r="A242" s="69" t="s">
        <v>404</v>
      </c>
      <c r="B242" s="73" t="s">
        <v>376</v>
      </c>
      <c r="C242" s="69" t="s">
        <v>25</v>
      </c>
      <c r="D242" s="69" t="s">
        <v>544</v>
      </c>
      <c r="E242" s="70" t="s">
        <v>288</v>
      </c>
      <c r="F242" s="95" t="s">
        <v>40</v>
      </c>
      <c r="G242" s="142">
        <v>25</v>
      </c>
      <c r="H242" s="95">
        <v>40.54</v>
      </c>
      <c r="I242" s="95">
        <v>93.28</v>
      </c>
      <c r="J242" s="95">
        <v>133.82</v>
      </c>
      <c r="K242" s="95">
        <v>1013.5</v>
      </c>
      <c r="L242" s="95">
        <v>2332</v>
      </c>
      <c r="M242" s="95">
        <v>3345.5</v>
      </c>
      <c r="N242" s="96">
        <f>M242/$M$292</f>
        <v>4.6919035023758873E-3</v>
      </c>
      <c r="O242" s="93"/>
      <c r="P242" s="94"/>
      <c r="Q242" s="108"/>
    </row>
    <row r="243" spans="1:17" s="68" customFormat="1" x14ac:dyDescent="0.2">
      <c r="A243" s="88" t="s">
        <v>661</v>
      </c>
      <c r="B243" s="110"/>
      <c r="C243" s="111"/>
      <c r="D243" s="110" t="s">
        <v>662</v>
      </c>
      <c r="E243" s="112"/>
      <c r="F243" s="113"/>
      <c r="G243" s="114"/>
      <c r="H243" s="112"/>
      <c r="I243" s="112"/>
      <c r="J243" s="112"/>
      <c r="K243" s="112"/>
      <c r="L243" s="112"/>
      <c r="M243" s="115"/>
      <c r="N243" s="111"/>
      <c r="O243" s="93"/>
      <c r="P243" s="94"/>
      <c r="Q243" s="108"/>
    </row>
    <row r="244" spans="1:17" s="68" customFormat="1" x14ac:dyDescent="0.2">
      <c r="A244" s="88" t="s">
        <v>664</v>
      </c>
      <c r="B244" s="110"/>
      <c r="C244" s="111"/>
      <c r="D244" s="110" t="s">
        <v>669</v>
      </c>
      <c r="E244" s="112"/>
      <c r="F244" s="113"/>
      <c r="G244" s="114"/>
      <c r="H244" s="112"/>
      <c r="I244" s="112"/>
      <c r="J244" s="112"/>
      <c r="K244" s="112"/>
      <c r="L244" s="112"/>
      <c r="M244" s="115"/>
      <c r="N244" s="111"/>
      <c r="O244" s="93"/>
      <c r="P244" s="94"/>
      <c r="Q244" s="108"/>
    </row>
    <row r="245" spans="1:17" s="68" customFormat="1" ht="25.5" x14ac:dyDescent="0.2">
      <c r="A245" s="69" t="s">
        <v>667</v>
      </c>
      <c r="B245" s="73" t="s">
        <v>354</v>
      </c>
      <c r="C245" s="69" t="s">
        <v>25</v>
      </c>
      <c r="D245" s="69" t="s">
        <v>355</v>
      </c>
      <c r="E245" s="70" t="s">
        <v>288</v>
      </c>
      <c r="F245" s="95" t="s">
        <v>40</v>
      </c>
      <c r="G245" s="138">
        <v>70</v>
      </c>
      <c r="H245" s="95">
        <v>10.31</v>
      </c>
      <c r="I245" s="95">
        <v>36.17</v>
      </c>
      <c r="J245" s="95">
        <v>46.48</v>
      </c>
      <c r="K245" s="95">
        <v>721.7</v>
      </c>
      <c r="L245" s="95">
        <v>2531.9</v>
      </c>
      <c r="M245" s="95">
        <v>3253.6</v>
      </c>
      <c r="N245" s="96">
        <f>M245/$M$292</f>
        <v>4.5630181543357302E-3</v>
      </c>
      <c r="O245" s="93"/>
      <c r="P245" s="94"/>
      <c r="Q245" s="108"/>
    </row>
    <row r="246" spans="1:17" s="68" customFormat="1" ht="25.5" x14ac:dyDescent="0.2">
      <c r="A246" s="69" t="s">
        <v>668</v>
      </c>
      <c r="B246" s="73" t="s">
        <v>129</v>
      </c>
      <c r="C246" s="69" t="s">
        <v>25</v>
      </c>
      <c r="D246" s="69" t="s">
        <v>356</v>
      </c>
      <c r="E246" s="70" t="s">
        <v>288</v>
      </c>
      <c r="F246" s="95" t="s">
        <v>40</v>
      </c>
      <c r="G246" s="138">
        <v>20</v>
      </c>
      <c r="H246" s="95">
        <v>15.73</v>
      </c>
      <c r="I246" s="95">
        <v>60.83</v>
      </c>
      <c r="J246" s="95">
        <v>76.56</v>
      </c>
      <c r="K246" s="95">
        <v>314.60000000000002</v>
      </c>
      <c r="L246" s="95">
        <v>1216.5999999999999</v>
      </c>
      <c r="M246" s="95">
        <v>1531.2</v>
      </c>
      <c r="N246" s="96">
        <f>M246/$M$292</f>
        <v>2.1474346563556896E-3</v>
      </c>
      <c r="O246" s="93"/>
      <c r="P246" s="94"/>
      <c r="Q246" s="108"/>
    </row>
    <row r="247" spans="1:17" s="68" customFormat="1" x14ac:dyDescent="0.2">
      <c r="A247" s="88" t="s">
        <v>665</v>
      </c>
      <c r="B247" s="110"/>
      <c r="C247" s="111"/>
      <c r="D247" s="110" t="s">
        <v>142</v>
      </c>
      <c r="E247" s="112"/>
      <c r="F247" s="113"/>
      <c r="G247" s="114"/>
      <c r="H247" s="112"/>
      <c r="I247" s="112"/>
      <c r="J247" s="112"/>
      <c r="K247" s="112"/>
      <c r="L247" s="112"/>
      <c r="M247" s="115"/>
      <c r="N247" s="111"/>
      <c r="O247" s="93"/>
      <c r="P247" s="94"/>
      <c r="Q247" s="108"/>
    </row>
    <row r="248" spans="1:17" s="68" customFormat="1" ht="38.25" x14ac:dyDescent="0.2">
      <c r="A248" s="69" t="s">
        <v>670</v>
      </c>
      <c r="B248" s="73">
        <v>91926</v>
      </c>
      <c r="C248" s="69" t="s">
        <v>32</v>
      </c>
      <c r="D248" s="69" t="s">
        <v>365</v>
      </c>
      <c r="E248" s="70" t="s">
        <v>288</v>
      </c>
      <c r="F248" s="95" t="s">
        <v>40</v>
      </c>
      <c r="G248" s="138">
        <v>100</v>
      </c>
      <c r="H248" s="95">
        <v>1.67</v>
      </c>
      <c r="I248" s="95">
        <v>2.64</v>
      </c>
      <c r="J248" s="95">
        <v>4.3099999999999996</v>
      </c>
      <c r="K248" s="95">
        <v>167</v>
      </c>
      <c r="L248" s="95">
        <v>264</v>
      </c>
      <c r="M248" s="95">
        <v>431</v>
      </c>
      <c r="N248" s="96">
        <f>M248/$M$292</f>
        <v>6.044568553352286E-4</v>
      </c>
      <c r="O248" s="93"/>
      <c r="P248" s="94"/>
      <c r="Q248" s="108"/>
    </row>
    <row r="249" spans="1:17" s="68" customFormat="1" x14ac:dyDescent="0.2">
      <c r="A249" s="88" t="s">
        <v>663</v>
      </c>
      <c r="B249" s="110"/>
      <c r="C249" s="111"/>
      <c r="D249" s="110" t="s">
        <v>154</v>
      </c>
      <c r="E249" s="112"/>
      <c r="F249" s="113"/>
      <c r="G249" s="114"/>
      <c r="H249" s="112"/>
      <c r="I249" s="112"/>
      <c r="J249" s="112"/>
      <c r="K249" s="112"/>
      <c r="L249" s="112"/>
      <c r="M249" s="115"/>
      <c r="N249" s="111"/>
      <c r="O249" s="93"/>
      <c r="P249" s="94"/>
      <c r="Q249" s="108"/>
    </row>
    <row r="250" spans="1:17" s="68" customFormat="1" ht="25.5" x14ac:dyDescent="0.2">
      <c r="A250" s="69" t="s">
        <v>671</v>
      </c>
      <c r="B250" s="73">
        <v>92004</v>
      </c>
      <c r="C250" s="69" t="s">
        <v>32</v>
      </c>
      <c r="D250" s="69" t="s">
        <v>674</v>
      </c>
      <c r="E250" s="70" t="s">
        <v>288</v>
      </c>
      <c r="F250" s="95" t="s">
        <v>51</v>
      </c>
      <c r="G250" s="138">
        <v>7</v>
      </c>
      <c r="H250" s="95">
        <v>40.54</v>
      </c>
      <c r="I250" s="95">
        <v>26.24</v>
      </c>
      <c r="J250" s="95">
        <v>66.78</v>
      </c>
      <c r="K250" s="95">
        <v>283.77999999999997</v>
      </c>
      <c r="L250" s="95">
        <v>183.68</v>
      </c>
      <c r="M250" s="95">
        <v>467.46</v>
      </c>
      <c r="N250" s="96">
        <f>M250/$M$292</f>
        <v>6.5559025892112754E-4</v>
      </c>
      <c r="O250" s="93"/>
      <c r="P250" s="94"/>
      <c r="Q250" s="108"/>
    </row>
    <row r="251" spans="1:17" s="68" customFormat="1" x14ac:dyDescent="0.2">
      <c r="A251" s="88" t="s">
        <v>666</v>
      </c>
      <c r="B251" s="110"/>
      <c r="C251" s="111"/>
      <c r="D251" s="110" t="s">
        <v>159</v>
      </c>
      <c r="E251" s="112"/>
      <c r="F251" s="113"/>
      <c r="G251" s="114"/>
      <c r="H251" s="112"/>
      <c r="I251" s="112"/>
      <c r="J251" s="112"/>
      <c r="K251" s="112"/>
      <c r="L251" s="112"/>
      <c r="M251" s="115"/>
      <c r="N251" s="111"/>
      <c r="O251" s="93"/>
      <c r="P251" s="94"/>
      <c r="Q251" s="108"/>
    </row>
    <row r="252" spans="1:17" s="68" customFormat="1" ht="38.25" x14ac:dyDescent="0.2">
      <c r="A252" s="69" t="s">
        <v>672</v>
      </c>
      <c r="B252" s="73" t="s">
        <v>173</v>
      </c>
      <c r="C252" s="69" t="s">
        <v>25</v>
      </c>
      <c r="D252" s="69" t="s">
        <v>160</v>
      </c>
      <c r="E252" s="70" t="s">
        <v>288</v>
      </c>
      <c r="F252" s="95" t="s">
        <v>40</v>
      </c>
      <c r="G252" s="138">
        <v>100</v>
      </c>
      <c r="H252" s="95">
        <v>8.1</v>
      </c>
      <c r="I252" s="95">
        <v>10.91</v>
      </c>
      <c r="J252" s="95">
        <v>19.010000000000002</v>
      </c>
      <c r="K252" s="95">
        <v>810</v>
      </c>
      <c r="L252" s="95">
        <v>1091</v>
      </c>
      <c r="M252" s="95">
        <v>1901</v>
      </c>
      <c r="N252" s="96">
        <f>M252/$M$292</f>
        <v>2.6660614431375167E-3</v>
      </c>
      <c r="O252" s="93"/>
      <c r="P252" s="94"/>
      <c r="Q252" s="108"/>
    </row>
    <row r="253" spans="1:17" s="68" customFormat="1" x14ac:dyDescent="0.2">
      <c r="A253" s="69" t="s">
        <v>673</v>
      </c>
      <c r="B253" s="73" t="s">
        <v>675</v>
      </c>
      <c r="C253" s="69" t="s">
        <v>25</v>
      </c>
      <c r="D253" s="69" t="s">
        <v>676</v>
      </c>
      <c r="E253" s="70" t="s">
        <v>288</v>
      </c>
      <c r="F253" s="95" t="s">
        <v>51</v>
      </c>
      <c r="G253" s="138">
        <v>7</v>
      </c>
      <c r="H253" s="95">
        <v>11.94</v>
      </c>
      <c r="I253" s="95">
        <v>85.94</v>
      </c>
      <c r="J253" s="95">
        <v>97.88</v>
      </c>
      <c r="K253" s="95">
        <v>83.58</v>
      </c>
      <c r="L253" s="95">
        <v>601.58000000000004</v>
      </c>
      <c r="M253" s="95">
        <v>685.16</v>
      </c>
      <c r="N253" s="96">
        <f>M253/$M$292</f>
        <v>9.6090408120994258E-4</v>
      </c>
      <c r="O253" s="93"/>
      <c r="P253" s="94"/>
      <c r="Q253" s="108"/>
    </row>
    <row r="254" spans="1:17" s="68" customFormat="1" x14ac:dyDescent="0.2">
      <c r="A254" s="97"/>
      <c r="B254" s="98"/>
      <c r="C254" s="97"/>
      <c r="D254" s="97"/>
      <c r="E254" s="99"/>
      <c r="F254" s="99"/>
      <c r="G254" s="100"/>
      <c r="H254" s="101"/>
      <c r="I254" s="101"/>
      <c r="J254" s="101"/>
      <c r="K254" s="101"/>
      <c r="L254" s="102" t="s">
        <v>55</v>
      </c>
      <c r="M254" s="103">
        <f>SUM(M174:M253)</f>
        <v>126560.02999999996</v>
      </c>
      <c r="N254" s="41">
        <f>M254/$M$292</f>
        <v>0.17749437991863612</v>
      </c>
      <c r="O254" s="93"/>
      <c r="P254" s="94"/>
      <c r="Q254" s="108"/>
    </row>
    <row r="255" spans="1:17" s="68" customFormat="1" x14ac:dyDescent="0.2">
      <c r="A255" s="88">
        <v>11</v>
      </c>
      <c r="B255" s="88"/>
      <c r="C255" s="88"/>
      <c r="D255" s="88" t="s">
        <v>181</v>
      </c>
      <c r="E255" s="88"/>
      <c r="F255" s="90"/>
      <c r="G255" s="105"/>
      <c r="H255" s="88"/>
      <c r="I255" s="88"/>
      <c r="J255" s="88"/>
      <c r="K255" s="88"/>
      <c r="L255" s="88"/>
      <c r="M255" s="107"/>
      <c r="N255" s="88"/>
      <c r="O255" s="93"/>
      <c r="P255" s="94"/>
      <c r="Q255" s="108"/>
    </row>
    <row r="256" spans="1:17" s="68" customFormat="1" x14ac:dyDescent="0.2">
      <c r="A256" s="88" t="s">
        <v>104</v>
      </c>
      <c r="B256" s="110"/>
      <c r="C256" s="111"/>
      <c r="D256" s="110" t="s">
        <v>308</v>
      </c>
      <c r="E256" s="112"/>
      <c r="F256" s="113"/>
      <c r="G256" s="114"/>
      <c r="H256" s="112"/>
      <c r="I256" s="112"/>
      <c r="J256" s="112"/>
      <c r="K256" s="112"/>
      <c r="L256" s="112"/>
      <c r="M256" s="115"/>
      <c r="N256" s="111"/>
      <c r="O256" s="93"/>
      <c r="P256" s="94"/>
      <c r="Q256" s="108"/>
    </row>
    <row r="257" spans="1:17" s="68" customFormat="1" ht="89.25" x14ac:dyDescent="0.2">
      <c r="A257" s="69" t="s">
        <v>182</v>
      </c>
      <c r="B257" s="73" t="s">
        <v>313</v>
      </c>
      <c r="C257" s="69" t="s">
        <v>25</v>
      </c>
      <c r="D257" s="69" t="s">
        <v>545</v>
      </c>
      <c r="E257" s="70" t="s">
        <v>309</v>
      </c>
      <c r="F257" s="95" t="s">
        <v>51</v>
      </c>
      <c r="G257" s="138">
        <v>2</v>
      </c>
      <c r="H257" s="95">
        <v>283</v>
      </c>
      <c r="I257" s="95">
        <v>2327.11</v>
      </c>
      <c r="J257" s="95">
        <v>2610.11</v>
      </c>
      <c r="K257" s="95">
        <v>566</v>
      </c>
      <c r="L257" s="95">
        <v>4654.22</v>
      </c>
      <c r="M257" s="95">
        <v>5220.22</v>
      </c>
      <c r="N257" s="96">
        <f>M257/$M$292</f>
        <v>7.3211085043110614E-3</v>
      </c>
      <c r="O257" s="93"/>
      <c r="P257" s="94"/>
      <c r="Q257" s="108"/>
    </row>
    <row r="258" spans="1:17" s="68" customFormat="1" x14ac:dyDescent="0.2">
      <c r="A258" s="88" t="s">
        <v>105</v>
      </c>
      <c r="B258" s="110"/>
      <c r="C258" s="111"/>
      <c r="D258" s="110" t="s">
        <v>184</v>
      </c>
      <c r="E258" s="112"/>
      <c r="F258" s="113"/>
      <c r="G258" s="114"/>
      <c r="H258" s="112"/>
      <c r="I258" s="112"/>
      <c r="J258" s="112"/>
      <c r="K258" s="112"/>
      <c r="L258" s="112"/>
      <c r="M258" s="115"/>
      <c r="N258" s="111"/>
      <c r="O258" s="93"/>
      <c r="P258" s="94"/>
      <c r="Q258" s="108"/>
    </row>
    <row r="259" spans="1:17" s="68" customFormat="1" ht="51" x14ac:dyDescent="0.2">
      <c r="A259" s="69" t="s">
        <v>183</v>
      </c>
      <c r="B259" s="73" t="s">
        <v>193</v>
      </c>
      <c r="C259" s="69" t="s">
        <v>25</v>
      </c>
      <c r="D259" s="69" t="s">
        <v>546</v>
      </c>
      <c r="E259" s="70" t="s">
        <v>309</v>
      </c>
      <c r="F259" s="95" t="s">
        <v>40</v>
      </c>
      <c r="G259" s="138">
        <v>5</v>
      </c>
      <c r="H259" s="95">
        <v>3.45</v>
      </c>
      <c r="I259" s="95">
        <v>23.92</v>
      </c>
      <c r="J259" s="95">
        <v>27.37</v>
      </c>
      <c r="K259" s="95">
        <v>17.25</v>
      </c>
      <c r="L259" s="95">
        <v>119.6</v>
      </c>
      <c r="M259" s="95">
        <v>136.85</v>
      </c>
      <c r="N259" s="96">
        <f>M259/$M$292</f>
        <v>1.9192556995968919E-4</v>
      </c>
      <c r="O259" s="93"/>
      <c r="P259" s="94"/>
      <c r="Q259" s="108"/>
    </row>
    <row r="260" spans="1:17" s="68" customFormat="1" ht="51" x14ac:dyDescent="0.2">
      <c r="A260" s="69" t="s">
        <v>185</v>
      </c>
      <c r="B260" s="73" t="s">
        <v>194</v>
      </c>
      <c r="C260" s="69" t="s">
        <v>25</v>
      </c>
      <c r="D260" s="69" t="s">
        <v>547</v>
      </c>
      <c r="E260" s="70" t="s">
        <v>309</v>
      </c>
      <c r="F260" s="95" t="s">
        <v>40</v>
      </c>
      <c r="G260" s="138">
        <v>5</v>
      </c>
      <c r="H260" s="95">
        <v>3.67</v>
      </c>
      <c r="I260" s="95">
        <v>52.07</v>
      </c>
      <c r="J260" s="95">
        <v>55.74</v>
      </c>
      <c r="K260" s="95">
        <v>18.350000000000001</v>
      </c>
      <c r="L260" s="95">
        <v>260.35000000000002</v>
      </c>
      <c r="M260" s="95">
        <v>278.7</v>
      </c>
      <c r="N260" s="96">
        <f>M260/$M$292</f>
        <v>3.9086340042210723E-4</v>
      </c>
      <c r="O260" s="93"/>
      <c r="P260" s="94"/>
      <c r="Q260" s="108"/>
    </row>
    <row r="261" spans="1:17" s="68" customFormat="1" x14ac:dyDescent="0.2">
      <c r="A261" s="88" t="s">
        <v>106</v>
      </c>
      <c r="B261" s="110"/>
      <c r="C261" s="111"/>
      <c r="D261" s="110" t="s">
        <v>190</v>
      </c>
      <c r="E261" s="112"/>
      <c r="F261" s="113"/>
      <c r="G261" s="114"/>
      <c r="H261" s="112"/>
      <c r="I261" s="112"/>
      <c r="J261" s="112"/>
      <c r="K261" s="112"/>
      <c r="L261" s="112"/>
      <c r="M261" s="115"/>
      <c r="N261" s="111"/>
      <c r="O261" s="93"/>
      <c r="P261" s="94"/>
      <c r="Q261" s="108"/>
    </row>
    <row r="262" spans="1:17" s="68" customFormat="1" ht="51" x14ac:dyDescent="0.2">
      <c r="A262" s="69" t="s">
        <v>187</v>
      </c>
      <c r="B262" s="73" t="s">
        <v>314</v>
      </c>
      <c r="C262" s="69" t="s">
        <v>25</v>
      </c>
      <c r="D262" s="69" t="s">
        <v>548</v>
      </c>
      <c r="E262" s="70" t="s">
        <v>309</v>
      </c>
      <c r="F262" s="95" t="s">
        <v>51</v>
      </c>
      <c r="G262" s="138">
        <v>2</v>
      </c>
      <c r="H262" s="95">
        <v>48.38</v>
      </c>
      <c r="I262" s="95">
        <v>315.99</v>
      </c>
      <c r="J262" s="95">
        <v>364.37</v>
      </c>
      <c r="K262" s="95">
        <v>96.76</v>
      </c>
      <c r="L262" s="95">
        <v>631.98</v>
      </c>
      <c r="M262" s="95">
        <v>728.74</v>
      </c>
      <c r="N262" s="96">
        <f>M262/$M$292</f>
        <v>1.0220229437517274E-3</v>
      </c>
      <c r="O262" s="93"/>
      <c r="P262" s="94"/>
      <c r="Q262" s="108"/>
    </row>
    <row r="263" spans="1:17" s="68" customFormat="1" ht="38.450000000000003" customHeight="1" x14ac:dyDescent="0.2">
      <c r="A263" s="69" t="s">
        <v>189</v>
      </c>
      <c r="B263" s="73" t="s">
        <v>315</v>
      </c>
      <c r="C263" s="69" t="s">
        <v>25</v>
      </c>
      <c r="D263" s="69" t="s">
        <v>549</v>
      </c>
      <c r="E263" s="70" t="s">
        <v>310</v>
      </c>
      <c r="F263" s="95" t="s">
        <v>51</v>
      </c>
      <c r="G263" s="138">
        <v>1</v>
      </c>
      <c r="H263" s="95">
        <v>78.7</v>
      </c>
      <c r="I263" s="95">
        <v>170.75</v>
      </c>
      <c r="J263" s="95">
        <v>249.45</v>
      </c>
      <c r="K263" s="95">
        <v>78.7</v>
      </c>
      <c r="L263" s="95">
        <v>170.75</v>
      </c>
      <c r="M263" s="95">
        <v>249.45</v>
      </c>
      <c r="N263" s="96">
        <f>M263/$M$292</f>
        <v>3.4984167648114333E-4</v>
      </c>
      <c r="O263" s="93"/>
      <c r="P263" s="94"/>
      <c r="Q263" s="108"/>
    </row>
    <row r="264" spans="1:17" s="68" customFormat="1" x14ac:dyDescent="0.2">
      <c r="A264" s="88" t="s">
        <v>462</v>
      </c>
      <c r="B264" s="110"/>
      <c r="C264" s="111"/>
      <c r="D264" s="110" t="s">
        <v>188</v>
      </c>
      <c r="E264" s="112"/>
      <c r="F264" s="113"/>
      <c r="G264" s="114"/>
      <c r="H264" s="112"/>
      <c r="I264" s="112"/>
      <c r="J264" s="112"/>
      <c r="K264" s="112"/>
      <c r="L264" s="112"/>
      <c r="M264" s="115"/>
      <c r="N264" s="111"/>
      <c r="O264" s="93"/>
      <c r="P264" s="94"/>
      <c r="Q264" s="108"/>
    </row>
    <row r="265" spans="1:17" s="68" customFormat="1" ht="38.25" x14ac:dyDescent="0.2">
      <c r="A265" s="69" t="s">
        <v>463</v>
      </c>
      <c r="B265" s="73" t="s">
        <v>191</v>
      </c>
      <c r="C265" s="69" t="s">
        <v>25</v>
      </c>
      <c r="D265" s="69" t="s">
        <v>550</v>
      </c>
      <c r="E265" s="70" t="s">
        <v>311</v>
      </c>
      <c r="F265" s="95" t="s">
        <v>51</v>
      </c>
      <c r="G265" s="138">
        <v>8</v>
      </c>
      <c r="H265" s="95">
        <v>5.65</v>
      </c>
      <c r="I265" s="95">
        <v>53.56</v>
      </c>
      <c r="J265" s="95">
        <v>59.21</v>
      </c>
      <c r="K265" s="95">
        <v>45.2</v>
      </c>
      <c r="L265" s="95">
        <v>428.48</v>
      </c>
      <c r="M265" s="95">
        <v>473.68</v>
      </c>
      <c r="N265" s="96">
        <f>M265/$M$292</f>
        <v>6.6431351098652234E-4</v>
      </c>
      <c r="O265" s="93"/>
      <c r="P265" s="94"/>
      <c r="Q265" s="108"/>
    </row>
    <row r="266" spans="1:17" s="68" customFormat="1" ht="38.25" x14ac:dyDescent="0.2">
      <c r="A266" s="69" t="s">
        <v>464</v>
      </c>
      <c r="B266" s="73" t="s">
        <v>192</v>
      </c>
      <c r="C266" s="69" t="s">
        <v>25</v>
      </c>
      <c r="D266" s="69" t="s">
        <v>290</v>
      </c>
      <c r="E266" s="70" t="s">
        <v>312</v>
      </c>
      <c r="F266" s="95" t="s">
        <v>51</v>
      </c>
      <c r="G266" s="138">
        <v>1</v>
      </c>
      <c r="H266" s="95">
        <v>548.67999999999995</v>
      </c>
      <c r="I266" s="95">
        <v>1462.72</v>
      </c>
      <c r="J266" s="95">
        <v>2011.4</v>
      </c>
      <c r="K266" s="95">
        <v>548.67999999999995</v>
      </c>
      <c r="L266" s="95">
        <v>1462.72</v>
      </c>
      <c r="M266" s="95">
        <v>2011.4</v>
      </c>
      <c r="N266" s="96">
        <f>M266/$M$292</f>
        <v>2.8208921550377701E-3</v>
      </c>
      <c r="O266" s="93"/>
      <c r="P266" s="94"/>
      <c r="Q266" s="108"/>
    </row>
    <row r="267" spans="1:17" s="68" customFormat="1" x14ac:dyDescent="0.2">
      <c r="A267" s="97"/>
      <c r="B267" s="98"/>
      <c r="C267" s="97"/>
      <c r="D267" s="97"/>
      <c r="E267" s="99"/>
      <c r="F267" s="99"/>
      <c r="G267" s="100"/>
      <c r="H267" s="101"/>
      <c r="I267" s="101"/>
      <c r="J267" s="101"/>
      <c r="K267" s="101"/>
      <c r="L267" s="102" t="s">
        <v>55</v>
      </c>
      <c r="M267" s="103">
        <f>SUM(M255:M266)</f>
        <v>9099.0400000000009</v>
      </c>
      <c r="N267" s="41">
        <f>M267/$M$292</f>
        <v>1.2760967760950022E-2</v>
      </c>
      <c r="O267" s="93"/>
      <c r="P267" s="94"/>
      <c r="Q267" s="108"/>
    </row>
    <row r="268" spans="1:17" s="68" customFormat="1" x14ac:dyDescent="0.2">
      <c r="A268" s="88">
        <v>12</v>
      </c>
      <c r="B268" s="88"/>
      <c r="C268" s="88"/>
      <c r="D268" s="88" t="s">
        <v>226</v>
      </c>
      <c r="E268" s="88"/>
      <c r="F268" s="90"/>
      <c r="G268" s="105"/>
      <c r="H268" s="88"/>
      <c r="I268" s="88"/>
      <c r="J268" s="88"/>
      <c r="K268" s="88"/>
      <c r="L268" s="88"/>
      <c r="M268" s="107"/>
      <c r="N268" s="88"/>
      <c r="O268" s="93"/>
      <c r="P268" s="94"/>
      <c r="Q268" s="108"/>
    </row>
    <row r="269" spans="1:17" s="68" customFormat="1" ht="25.5" x14ac:dyDescent="0.2">
      <c r="A269" s="69" t="s">
        <v>107</v>
      </c>
      <c r="B269" s="136" t="s">
        <v>577</v>
      </c>
      <c r="C269" s="69" t="s">
        <v>295</v>
      </c>
      <c r="D269" s="69" t="s">
        <v>551</v>
      </c>
      <c r="E269" s="70" t="s">
        <v>288</v>
      </c>
      <c r="F269" s="95" t="s">
        <v>51</v>
      </c>
      <c r="G269" s="138">
        <v>3</v>
      </c>
      <c r="H269" s="95">
        <v>1.29</v>
      </c>
      <c r="I269" s="95">
        <v>261.05</v>
      </c>
      <c r="J269" s="95">
        <v>262.33999999999997</v>
      </c>
      <c r="K269" s="95">
        <v>3.87</v>
      </c>
      <c r="L269" s="95">
        <v>783.15</v>
      </c>
      <c r="M269" s="95">
        <v>787.02</v>
      </c>
      <c r="N269" s="96">
        <f>M269/$M$292</f>
        <v>1.1037578521715351E-3</v>
      </c>
      <c r="O269" s="93"/>
      <c r="P269" s="94"/>
      <c r="Q269" s="108"/>
    </row>
    <row r="270" spans="1:17" s="68" customFormat="1" x14ac:dyDescent="0.2">
      <c r="A270" s="69" t="s">
        <v>108</v>
      </c>
      <c r="B270" s="73" t="s">
        <v>565</v>
      </c>
      <c r="C270" s="69" t="s">
        <v>25</v>
      </c>
      <c r="D270" s="69" t="s">
        <v>552</v>
      </c>
      <c r="E270" s="70" t="s">
        <v>288</v>
      </c>
      <c r="F270" s="95" t="s">
        <v>51</v>
      </c>
      <c r="G270" s="138">
        <v>7</v>
      </c>
      <c r="H270" s="95">
        <v>3.83</v>
      </c>
      <c r="I270" s="95">
        <v>44.54</v>
      </c>
      <c r="J270" s="95">
        <v>48.37</v>
      </c>
      <c r="K270" s="95">
        <v>26.81</v>
      </c>
      <c r="L270" s="95">
        <v>311.77999999999997</v>
      </c>
      <c r="M270" s="95">
        <v>338.59</v>
      </c>
      <c r="N270" s="96">
        <f>M270/$M$292</f>
        <v>4.7485625672379365E-4</v>
      </c>
      <c r="O270" s="93"/>
      <c r="P270" s="94"/>
      <c r="Q270" s="108"/>
    </row>
    <row r="271" spans="1:17" s="68" customFormat="1" x14ac:dyDescent="0.2">
      <c r="A271" s="69" t="s">
        <v>109</v>
      </c>
      <c r="B271" s="73" t="s">
        <v>566</v>
      </c>
      <c r="C271" s="69" t="s">
        <v>25</v>
      </c>
      <c r="D271" s="69" t="s">
        <v>553</v>
      </c>
      <c r="E271" s="70" t="s">
        <v>288</v>
      </c>
      <c r="F271" s="95" t="s">
        <v>51</v>
      </c>
      <c r="G271" s="138">
        <v>1</v>
      </c>
      <c r="H271" s="95">
        <v>3.83</v>
      </c>
      <c r="I271" s="95">
        <v>11.72</v>
      </c>
      <c r="J271" s="95">
        <v>15.55</v>
      </c>
      <c r="K271" s="95">
        <v>3.83</v>
      </c>
      <c r="L271" s="95">
        <v>11.72</v>
      </c>
      <c r="M271" s="95">
        <v>15.55</v>
      </c>
      <c r="N271" s="96">
        <f>M271/$M$292</f>
        <v>2.1808130163486789E-5</v>
      </c>
      <c r="O271" s="93"/>
      <c r="P271" s="94"/>
      <c r="Q271" s="108"/>
    </row>
    <row r="272" spans="1:17" s="68" customFormat="1" x14ac:dyDescent="0.2">
      <c r="A272" s="97"/>
      <c r="B272" s="98"/>
      <c r="C272" s="97"/>
      <c r="D272" s="97"/>
      <c r="E272" s="99"/>
      <c r="F272" s="99"/>
      <c r="G272" s="100"/>
      <c r="H272" s="101"/>
      <c r="I272" s="101"/>
      <c r="J272" s="101"/>
      <c r="K272" s="101"/>
      <c r="L272" s="102" t="s">
        <v>55</v>
      </c>
      <c r="M272" s="103">
        <f>SUM(M268:M271)</f>
        <v>1141.1599999999999</v>
      </c>
      <c r="N272" s="41">
        <f>M272/$M$292</f>
        <v>1.6004222390588155E-3</v>
      </c>
      <c r="O272" s="93"/>
      <c r="P272" s="94"/>
      <c r="Q272" s="108"/>
    </row>
    <row r="273" spans="1:17" s="68" customFormat="1" x14ac:dyDescent="0.2">
      <c r="A273" s="88">
        <v>13</v>
      </c>
      <c r="B273" s="88"/>
      <c r="C273" s="88"/>
      <c r="D273" s="88" t="s">
        <v>442</v>
      </c>
      <c r="E273" s="88"/>
      <c r="F273" s="90"/>
      <c r="G273" s="105"/>
      <c r="H273" s="88"/>
      <c r="I273" s="88"/>
      <c r="J273" s="88"/>
      <c r="K273" s="88"/>
      <c r="L273" s="88"/>
      <c r="M273" s="107"/>
      <c r="N273" s="88"/>
      <c r="O273" s="93"/>
      <c r="P273" s="94"/>
      <c r="Q273" s="108"/>
    </row>
    <row r="274" spans="1:17" s="68" customFormat="1" x14ac:dyDescent="0.2">
      <c r="A274" s="69" t="s">
        <v>116</v>
      </c>
      <c r="B274" s="73">
        <v>100324</v>
      </c>
      <c r="C274" s="69" t="s">
        <v>32</v>
      </c>
      <c r="D274" s="69" t="s">
        <v>497</v>
      </c>
      <c r="E274" s="70"/>
      <c r="F274" s="95" t="s">
        <v>49</v>
      </c>
      <c r="G274" s="138">
        <v>37</v>
      </c>
      <c r="H274" s="95">
        <v>35.04</v>
      </c>
      <c r="I274" s="95">
        <v>126.58</v>
      </c>
      <c r="J274" s="95">
        <v>161.62</v>
      </c>
      <c r="K274" s="95">
        <v>1296.48</v>
      </c>
      <c r="L274" s="95">
        <v>4683.46</v>
      </c>
      <c r="M274" s="95">
        <v>5979.94</v>
      </c>
      <c r="N274" s="96">
        <f t="shared" ref="N274:N289" si="14">M274/$M$292</f>
        <v>8.3865794141376963E-3</v>
      </c>
      <c r="O274" s="93"/>
      <c r="P274" s="108"/>
      <c r="Q274" s="108"/>
    </row>
    <row r="275" spans="1:17" s="68" customFormat="1" ht="25.5" x14ac:dyDescent="0.2">
      <c r="A275" s="69" t="s">
        <v>236</v>
      </c>
      <c r="B275" s="73">
        <v>97087</v>
      </c>
      <c r="C275" s="69" t="s">
        <v>32</v>
      </c>
      <c r="D275" s="69" t="s">
        <v>554</v>
      </c>
      <c r="E275" s="70"/>
      <c r="F275" s="95" t="s">
        <v>39</v>
      </c>
      <c r="G275" s="138">
        <v>288</v>
      </c>
      <c r="H275" s="95">
        <v>0.47</v>
      </c>
      <c r="I275" s="95">
        <v>2.68</v>
      </c>
      <c r="J275" s="95">
        <v>3.15</v>
      </c>
      <c r="K275" s="95">
        <v>135.36000000000001</v>
      </c>
      <c r="L275" s="95">
        <v>771.84</v>
      </c>
      <c r="M275" s="95">
        <v>907.2</v>
      </c>
      <c r="N275" s="96">
        <f t="shared" si="14"/>
        <v>1.2723045456151264E-3</v>
      </c>
      <c r="O275" s="109"/>
      <c r="P275" s="108"/>
      <c r="Q275" s="108"/>
    </row>
    <row r="276" spans="1:17" s="68" customFormat="1" ht="25.5" x14ac:dyDescent="0.2">
      <c r="A276" s="69" t="s">
        <v>237</v>
      </c>
      <c r="B276" s="73">
        <v>97086</v>
      </c>
      <c r="C276" s="69" t="s">
        <v>32</v>
      </c>
      <c r="D276" s="69" t="s">
        <v>555</v>
      </c>
      <c r="E276" s="70"/>
      <c r="F276" s="95" t="s">
        <v>39</v>
      </c>
      <c r="G276" s="138">
        <v>14.5</v>
      </c>
      <c r="H276" s="95">
        <v>93.64</v>
      </c>
      <c r="I276" s="95">
        <v>77.569999999999993</v>
      </c>
      <c r="J276" s="95">
        <v>171.21</v>
      </c>
      <c r="K276" s="95">
        <v>1357.78</v>
      </c>
      <c r="L276" s="95">
        <v>1124.76</v>
      </c>
      <c r="M276" s="95">
        <v>2482.54</v>
      </c>
      <c r="N276" s="96">
        <f t="shared" si="14"/>
        <v>3.4816434376889059E-3</v>
      </c>
      <c r="O276" s="93"/>
      <c r="P276" s="108"/>
      <c r="Q276" s="108"/>
    </row>
    <row r="277" spans="1:17" s="68" customFormat="1" ht="25.5" x14ac:dyDescent="0.2">
      <c r="A277" s="69" t="s">
        <v>238</v>
      </c>
      <c r="B277" s="73" t="s">
        <v>340</v>
      </c>
      <c r="C277" s="69" t="s">
        <v>25</v>
      </c>
      <c r="D277" s="69" t="s">
        <v>556</v>
      </c>
      <c r="E277" s="70"/>
      <c r="F277" s="95" t="s">
        <v>39</v>
      </c>
      <c r="G277" s="138">
        <v>334</v>
      </c>
      <c r="H277" s="95">
        <v>2.79</v>
      </c>
      <c r="I277" s="95">
        <v>39.49</v>
      </c>
      <c r="J277" s="95">
        <v>42.28</v>
      </c>
      <c r="K277" s="95">
        <v>931.86</v>
      </c>
      <c r="L277" s="95">
        <v>13189.66</v>
      </c>
      <c r="M277" s="95">
        <v>14121.52</v>
      </c>
      <c r="N277" s="96">
        <f t="shared" si="14"/>
        <v>1.9804755386899162E-2</v>
      </c>
      <c r="O277" s="93"/>
      <c r="P277" s="108"/>
      <c r="Q277" s="108"/>
    </row>
    <row r="278" spans="1:17" s="68" customFormat="1" x14ac:dyDescent="0.2">
      <c r="A278" s="69" t="s">
        <v>239</v>
      </c>
      <c r="B278" s="73">
        <v>92915</v>
      </c>
      <c r="C278" s="69" t="s">
        <v>32</v>
      </c>
      <c r="D278" s="69" t="s">
        <v>557</v>
      </c>
      <c r="E278" s="70"/>
      <c r="F278" s="95" t="s">
        <v>186</v>
      </c>
      <c r="G278" s="138">
        <v>11.7</v>
      </c>
      <c r="H278" s="95">
        <v>7.6</v>
      </c>
      <c r="I278" s="95">
        <v>10.94</v>
      </c>
      <c r="J278" s="95">
        <v>18.54</v>
      </c>
      <c r="K278" s="95">
        <v>88.92</v>
      </c>
      <c r="L278" s="95">
        <v>127.99</v>
      </c>
      <c r="M278" s="95">
        <v>216.91</v>
      </c>
      <c r="N278" s="96">
        <f t="shared" si="14"/>
        <v>3.0420588512938384E-4</v>
      </c>
      <c r="O278" s="109"/>
      <c r="P278" s="108"/>
      <c r="Q278" s="108"/>
    </row>
    <row r="279" spans="1:17" s="68" customFormat="1" x14ac:dyDescent="0.2">
      <c r="A279" s="69" t="s">
        <v>240</v>
      </c>
      <c r="B279" s="73">
        <v>92917</v>
      </c>
      <c r="C279" s="69" t="s">
        <v>32</v>
      </c>
      <c r="D279" s="69" t="s">
        <v>558</v>
      </c>
      <c r="E279" s="70"/>
      <c r="F279" s="95" t="s">
        <v>186</v>
      </c>
      <c r="G279" s="138">
        <v>14.9</v>
      </c>
      <c r="H279" s="95">
        <v>3.55</v>
      </c>
      <c r="I279" s="95">
        <v>11.74</v>
      </c>
      <c r="J279" s="95">
        <v>15.29</v>
      </c>
      <c r="K279" s="95">
        <v>52.89</v>
      </c>
      <c r="L279" s="95">
        <v>174.93</v>
      </c>
      <c r="M279" s="95">
        <v>227.82</v>
      </c>
      <c r="N279" s="96">
        <f t="shared" si="14"/>
        <v>3.1950663754633826E-4</v>
      </c>
      <c r="O279" s="93"/>
      <c r="P279" s="108"/>
      <c r="Q279" s="108"/>
    </row>
    <row r="280" spans="1:17" s="68" customFormat="1" x14ac:dyDescent="0.2">
      <c r="A280" s="69" t="s">
        <v>241</v>
      </c>
      <c r="B280" s="73">
        <v>92885</v>
      </c>
      <c r="C280" s="69" t="s">
        <v>32</v>
      </c>
      <c r="D280" s="69" t="s">
        <v>559</v>
      </c>
      <c r="E280" s="70"/>
      <c r="F280" s="95" t="s">
        <v>186</v>
      </c>
      <c r="G280" s="138">
        <v>60</v>
      </c>
      <c r="H280" s="95">
        <v>1.36</v>
      </c>
      <c r="I280" s="95">
        <v>11.47</v>
      </c>
      <c r="J280" s="95">
        <v>12.83</v>
      </c>
      <c r="K280" s="95">
        <v>81.599999999999994</v>
      </c>
      <c r="L280" s="95">
        <v>688.2</v>
      </c>
      <c r="M280" s="95">
        <v>769.8</v>
      </c>
      <c r="N280" s="96">
        <f t="shared" si="14"/>
        <v>1.0796076270001369E-3</v>
      </c>
      <c r="O280" s="93"/>
      <c r="P280" s="108"/>
      <c r="Q280" s="108"/>
    </row>
    <row r="281" spans="1:17" s="68" customFormat="1" x14ac:dyDescent="0.2">
      <c r="A281" s="69" t="s">
        <v>242</v>
      </c>
      <c r="B281" s="73" t="s">
        <v>341</v>
      </c>
      <c r="C281" s="69" t="s">
        <v>25</v>
      </c>
      <c r="D281" s="69" t="s">
        <v>560</v>
      </c>
      <c r="E281" s="70"/>
      <c r="F281" s="95" t="s">
        <v>49</v>
      </c>
      <c r="G281" s="138">
        <v>34</v>
      </c>
      <c r="H281" s="95">
        <v>292.48</v>
      </c>
      <c r="I281" s="95">
        <v>623.46</v>
      </c>
      <c r="J281" s="95">
        <v>915.94</v>
      </c>
      <c r="K281" s="95">
        <v>9944.32</v>
      </c>
      <c r="L281" s="95">
        <v>21197.64</v>
      </c>
      <c r="M281" s="95">
        <v>31141.96</v>
      </c>
      <c r="N281" s="96">
        <f t="shared" si="14"/>
        <v>4.3675107217112479E-2</v>
      </c>
      <c r="O281" s="93"/>
      <c r="P281" s="108"/>
      <c r="Q281" s="108"/>
    </row>
    <row r="282" spans="1:17" s="68" customFormat="1" x14ac:dyDescent="0.2">
      <c r="A282" s="69" t="s">
        <v>243</v>
      </c>
      <c r="B282" s="73">
        <v>103673</v>
      </c>
      <c r="C282" s="69" t="s">
        <v>32</v>
      </c>
      <c r="D282" s="69" t="s">
        <v>561</v>
      </c>
      <c r="E282" s="70"/>
      <c r="F282" s="95" t="s">
        <v>49</v>
      </c>
      <c r="G282" s="138">
        <v>34</v>
      </c>
      <c r="H282" s="95">
        <v>38.14</v>
      </c>
      <c r="I282" s="95">
        <v>6.64</v>
      </c>
      <c r="J282" s="95">
        <v>44.78</v>
      </c>
      <c r="K282" s="95">
        <v>1296.76</v>
      </c>
      <c r="L282" s="95">
        <v>225.76</v>
      </c>
      <c r="M282" s="95">
        <v>1522.52</v>
      </c>
      <c r="N282" s="96">
        <f t="shared" si="14"/>
        <v>2.1352613721229521E-3</v>
      </c>
      <c r="O282" s="93"/>
      <c r="P282" s="108"/>
      <c r="Q282" s="108"/>
    </row>
    <row r="283" spans="1:17" s="68" customFormat="1" ht="25.5" x14ac:dyDescent="0.2">
      <c r="A283" s="69" t="s">
        <v>244</v>
      </c>
      <c r="B283" s="73">
        <v>97097</v>
      </c>
      <c r="C283" s="69" t="s">
        <v>32</v>
      </c>
      <c r="D283" s="69" t="s">
        <v>562</v>
      </c>
      <c r="E283" s="70"/>
      <c r="F283" s="95" t="s">
        <v>39</v>
      </c>
      <c r="G283" s="138">
        <v>288</v>
      </c>
      <c r="H283" s="95">
        <v>2.4300000000000002</v>
      </c>
      <c r="I283" s="95">
        <v>36.39</v>
      </c>
      <c r="J283" s="95">
        <v>38.82</v>
      </c>
      <c r="K283" s="95">
        <v>699.84</v>
      </c>
      <c r="L283" s="95">
        <v>10480.32</v>
      </c>
      <c r="M283" s="95">
        <v>11180.16</v>
      </c>
      <c r="N283" s="96">
        <f t="shared" si="14"/>
        <v>1.5679638876437842E-2</v>
      </c>
      <c r="O283" s="93"/>
      <c r="P283" s="108"/>
      <c r="Q283" s="108"/>
    </row>
    <row r="284" spans="1:17" s="68" customFormat="1" ht="25.5" x14ac:dyDescent="0.2">
      <c r="A284" s="69" t="s">
        <v>245</v>
      </c>
      <c r="B284" s="143">
        <v>92398</v>
      </c>
      <c r="C284" s="144" t="s">
        <v>32</v>
      </c>
      <c r="D284" s="145" t="s">
        <v>563</v>
      </c>
      <c r="E284" s="146"/>
      <c r="F284" s="147" t="s">
        <v>39</v>
      </c>
      <c r="G284" s="148">
        <v>21</v>
      </c>
      <c r="H284" s="95">
        <v>12.25</v>
      </c>
      <c r="I284" s="95">
        <v>64.260000000000005</v>
      </c>
      <c r="J284" s="95">
        <v>76.510000000000005</v>
      </c>
      <c r="K284" s="95">
        <v>257.25</v>
      </c>
      <c r="L284" s="95">
        <v>1349.46</v>
      </c>
      <c r="M284" s="95">
        <v>1606.71</v>
      </c>
      <c r="N284" s="96">
        <f t="shared" si="14"/>
        <v>2.2533338144679008E-3</v>
      </c>
      <c r="O284" s="109"/>
      <c r="P284" s="108"/>
      <c r="Q284" s="108"/>
    </row>
    <row r="285" spans="1:17" s="68" customFormat="1" ht="25.5" x14ac:dyDescent="0.2">
      <c r="A285" s="69" t="s">
        <v>246</v>
      </c>
      <c r="B285" s="116" t="s">
        <v>342</v>
      </c>
      <c r="C285" s="117" t="s">
        <v>25</v>
      </c>
      <c r="D285" s="134" t="s">
        <v>564</v>
      </c>
      <c r="E285" s="70"/>
      <c r="F285" s="95" t="s">
        <v>40</v>
      </c>
      <c r="G285" s="149">
        <v>4</v>
      </c>
      <c r="H285" s="95">
        <v>33.270000000000003</v>
      </c>
      <c r="I285" s="95">
        <v>39.200000000000003</v>
      </c>
      <c r="J285" s="95">
        <v>72.47</v>
      </c>
      <c r="K285" s="95">
        <v>133.08000000000001</v>
      </c>
      <c r="L285" s="95">
        <v>156.80000000000001</v>
      </c>
      <c r="M285" s="95">
        <v>289.88</v>
      </c>
      <c r="N285" s="96">
        <f t="shared" si="14"/>
        <v>4.06542814906209E-4</v>
      </c>
      <c r="O285" s="93"/>
      <c r="P285" s="108"/>
      <c r="Q285" s="108"/>
    </row>
    <row r="286" spans="1:17" s="68" customFormat="1" x14ac:dyDescent="0.2">
      <c r="A286" s="69" t="s">
        <v>247</v>
      </c>
      <c r="B286" s="116">
        <v>97114</v>
      </c>
      <c r="C286" s="117" t="s">
        <v>32</v>
      </c>
      <c r="D286" s="134" t="s">
        <v>570</v>
      </c>
      <c r="E286" s="70"/>
      <c r="F286" s="95" t="s">
        <v>40</v>
      </c>
      <c r="G286" s="141">
        <v>92</v>
      </c>
      <c r="H286" s="95">
        <v>0.34</v>
      </c>
      <c r="I286" s="95">
        <v>7.0000000000000007E-2</v>
      </c>
      <c r="J286" s="95">
        <v>0.41</v>
      </c>
      <c r="K286" s="95">
        <v>31.28</v>
      </c>
      <c r="L286" s="95">
        <v>6.44</v>
      </c>
      <c r="M286" s="95">
        <v>37.72</v>
      </c>
      <c r="N286" s="96">
        <f t="shared" si="14"/>
        <v>5.2900493232586601E-5</v>
      </c>
      <c r="O286" s="93"/>
      <c r="P286" s="108"/>
      <c r="Q286" s="108"/>
    </row>
    <row r="287" spans="1:17" s="68" customFormat="1" ht="25.5" x14ac:dyDescent="0.2">
      <c r="A287" s="69" t="s">
        <v>248</v>
      </c>
      <c r="B287" s="73" t="s">
        <v>571</v>
      </c>
      <c r="C287" s="69" t="s">
        <v>25</v>
      </c>
      <c r="D287" s="69" t="s">
        <v>572</v>
      </c>
      <c r="E287" s="70"/>
      <c r="F287" s="95" t="s">
        <v>40</v>
      </c>
      <c r="G287" s="138">
        <v>30.5</v>
      </c>
      <c r="H287" s="95">
        <v>0.68</v>
      </c>
      <c r="I287" s="95">
        <v>5.81</v>
      </c>
      <c r="J287" s="95">
        <v>6.49</v>
      </c>
      <c r="K287" s="95">
        <v>20.74</v>
      </c>
      <c r="L287" s="95">
        <v>177.2</v>
      </c>
      <c r="M287" s="95">
        <v>197.94</v>
      </c>
      <c r="N287" s="96">
        <f t="shared" si="14"/>
        <v>2.7760136878203051E-4</v>
      </c>
      <c r="O287" s="93"/>
      <c r="P287" s="108"/>
      <c r="Q287" s="108"/>
    </row>
    <row r="288" spans="1:17" s="68" customFormat="1" x14ac:dyDescent="0.2">
      <c r="A288" s="69" t="s">
        <v>569</v>
      </c>
      <c r="B288" s="73" t="s">
        <v>567</v>
      </c>
      <c r="C288" s="69" t="s">
        <v>25</v>
      </c>
      <c r="D288" s="69" t="s">
        <v>568</v>
      </c>
      <c r="E288" s="70"/>
      <c r="F288" s="95" t="s">
        <v>40</v>
      </c>
      <c r="G288" s="138">
        <v>61.5</v>
      </c>
      <c r="H288" s="95">
        <v>11.7</v>
      </c>
      <c r="I288" s="95">
        <v>1.87</v>
      </c>
      <c r="J288" s="95">
        <v>13.57</v>
      </c>
      <c r="K288" s="95">
        <v>719.55</v>
      </c>
      <c r="L288" s="95">
        <v>115</v>
      </c>
      <c r="M288" s="95">
        <v>834.55</v>
      </c>
      <c r="N288" s="96">
        <f t="shared" si="14"/>
        <v>1.1704164005104758E-3</v>
      </c>
      <c r="O288" s="109"/>
      <c r="P288" s="108"/>
      <c r="Q288" s="108"/>
    </row>
    <row r="289" spans="1:17" s="68" customFormat="1" x14ac:dyDescent="0.2">
      <c r="A289" s="97"/>
      <c r="B289" s="98"/>
      <c r="C289" s="97"/>
      <c r="D289" s="97"/>
      <c r="E289" s="99"/>
      <c r="F289" s="99"/>
      <c r="G289" s="100"/>
      <c r="H289" s="101"/>
      <c r="I289" s="101"/>
      <c r="J289" s="101"/>
      <c r="K289" s="101"/>
      <c r="L289" s="102" t="s">
        <v>55</v>
      </c>
      <c r="M289" s="103">
        <f>SUM(M273:M288)</f>
        <v>71517.170000000013</v>
      </c>
      <c r="N289" s="41">
        <f t="shared" si="14"/>
        <v>0.10029940529158923</v>
      </c>
      <c r="O289" s="93"/>
      <c r="P289" s="94"/>
      <c r="Q289" s="108"/>
    </row>
    <row r="290" spans="1:17" x14ac:dyDescent="0.2">
      <c r="A290" s="123"/>
      <c r="B290" s="123"/>
      <c r="C290" s="123"/>
      <c r="D290" s="132"/>
      <c r="E290" s="123"/>
      <c r="F290" s="124"/>
      <c r="G290" s="125"/>
      <c r="H290" s="124"/>
      <c r="I290" s="124"/>
      <c r="J290" s="124"/>
      <c r="K290" s="124" t="s">
        <v>37</v>
      </c>
      <c r="L290" s="126"/>
      <c r="M290" s="126"/>
      <c r="N290" s="126"/>
      <c r="O290" s="79"/>
      <c r="P290" s="80"/>
      <c r="Q290" s="108"/>
    </row>
    <row r="291" spans="1:17" x14ac:dyDescent="0.2">
      <c r="A291" s="157"/>
      <c r="B291" s="157"/>
      <c r="C291" s="157"/>
      <c r="D291" s="54"/>
      <c r="E291" s="60"/>
      <c r="F291" s="61"/>
      <c r="G291" s="62"/>
      <c r="H291" s="63"/>
      <c r="I291" s="63"/>
      <c r="J291" s="63"/>
      <c r="K291" s="61"/>
      <c r="L291" s="63"/>
      <c r="M291" s="63"/>
      <c r="N291" s="63"/>
    </row>
    <row r="292" spans="1:17" ht="13.9" customHeight="1" x14ac:dyDescent="0.25">
      <c r="A292" s="176"/>
      <c r="B292" s="176"/>
      <c r="C292" s="176"/>
      <c r="D292" s="128"/>
      <c r="E292" s="60"/>
      <c r="F292" s="58"/>
      <c r="G292" s="45" t="s">
        <v>53</v>
      </c>
      <c r="H292" s="59"/>
      <c r="I292" s="57"/>
      <c r="J292" s="37"/>
      <c r="K292" s="39">
        <f>SUM(K7:K289)</f>
        <v>189874.85</v>
      </c>
      <c r="L292" s="39">
        <f>SUM(L7:L289)</f>
        <v>523161.98000000016</v>
      </c>
      <c r="M292" s="39">
        <f>M10+M15+M20+M26+M31+M57+M104+M138+M173+M254+M267+M272+M289</f>
        <v>713036.83</v>
      </c>
      <c r="N292" s="44">
        <f>N10+N15+N20+N26+N31+N57+N104+N138+N173+N254+N267+N272+N289</f>
        <v>0.99999999999999989</v>
      </c>
      <c r="O292" s="52"/>
    </row>
    <row r="293" spans="1:17" ht="13.9" customHeight="1" x14ac:dyDescent="0.25">
      <c r="A293" s="176"/>
      <c r="B293" s="176"/>
      <c r="C293" s="176"/>
      <c r="D293" s="128"/>
      <c r="E293" s="60"/>
      <c r="F293" s="58"/>
      <c r="G293" s="45" t="s">
        <v>465</v>
      </c>
      <c r="H293" s="59"/>
      <c r="I293" s="57"/>
      <c r="J293" s="50">
        <v>0.28920000000000001</v>
      </c>
      <c r="K293" s="39">
        <f>SUM(K7:K289)*$J$293</f>
        <v>54911.806620000003</v>
      </c>
      <c r="L293" s="39">
        <f>SUM(L7:L289)*$J$293</f>
        <v>151298.44461600005</v>
      </c>
      <c r="M293" s="39">
        <f>ROUND((M10+M15+M20+M26+M31+M57+M104+M138+M173+M254+M267+M272+M289)*$J$293,2)</f>
        <v>206210.25</v>
      </c>
      <c r="N293" s="58"/>
      <c r="O293" s="52"/>
      <c r="P293" s="19"/>
    </row>
    <row r="294" spans="1:17" ht="15.6" customHeight="1" x14ac:dyDescent="0.25">
      <c r="A294" s="164"/>
      <c r="B294" s="164"/>
      <c r="C294" s="164"/>
      <c r="D294" s="133"/>
      <c r="E294" s="58"/>
      <c r="F294" s="58"/>
      <c r="G294" s="155" t="s">
        <v>54</v>
      </c>
      <c r="H294" s="163"/>
      <c r="I294" s="156"/>
      <c r="J294" s="37"/>
      <c r="K294" s="39">
        <f>SUM(K292:K293)</f>
        <v>244786.65662000002</v>
      </c>
      <c r="L294" s="39">
        <f>SUM(L292:L293)</f>
        <v>674460.42461600015</v>
      </c>
      <c r="M294" s="39">
        <f>SUM(M292:M293)</f>
        <v>919247.08</v>
      </c>
      <c r="N294" s="58"/>
      <c r="O294" s="52"/>
      <c r="P294" s="19"/>
    </row>
    <row r="295" spans="1:17" ht="15.6" customHeight="1" x14ac:dyDescent="0.2">
      <c r="A295" s="64"/>
      <c r="B295" s="64"/>
      <c r="C295" s="64"/>
      <c r="D295" s="133"/>
      <c r="E295" s="58"/>
      <c r="F295" s="21"/>
      <c r="G295" s="65"/>
      <c r="H295" s="21"/>
      <c r="I295" s="21"/>
      <c r="J295" s="21"/>
      <c r="K295" s="22"/>
      <c r="L295" s="21"/>
      <c r="M295" s="66"/>
    </row>
    <row r="296" spans="1:17" x14ac:dyDescent="0.2">
      <c r="A296" s="164"/>
      <c r="B296" s="164"/>
      <c r="C296" s="164"/>
      <c r="D296" s="133"/>
      <c r="E296" s="58"/>
      <c r="F296" s="165" t="s">
        <v>12</v>
      </c>
      <c r="G296" s="166"/>
      <c r="H296" s="8" t="s">
        <v>13</v>
      </c>
      <c r="I296" s="9"/>
      <c r="J296" s="9"/>
      <c r="K296" s="9"/>
      <c r="L296" s="9"/>
      <c r="M296" s="18"/>
      <c r="N296" s="17" t="s">
        <v>12</v>
      </c>
    </row>
    <row r="297" spans="1:17" x14ac:dyDescent="0.2">
      <c r="A297" s="164"/>
      <c r="B297" s="164"/>
      <c r="C297" s="164"/>
      <c r="D297" s="133"/>
      <c r="E297" s="58"/>
      <c r="F297" s="24"/>
      <c r="G297" s="46"/>
      <c r="H297" s="67"/>
      <c r="I297" s="67"/>
      <c r="J297" s="67"/>
      <c r="K297" s="67"/>
      <c r="L297" s="67"/>
      <c r="M297" s="25"/>
      <c r="N297" s="55"/>
    </row>
    <row r="298" spans="1:17" ht="15" x14ac:dyDescent="0.2">
      <c r="A298" s="164"/>
      <c r="B298" s="164"/>
      <c r="C298" s="164"/>
      <c r="D298" s="133"/>
      <c r="E298" s="58"/>
      <c r="F298" s="26"/>
      <c r="G298" s="47"/>
      <c r="H298" s="67"/>
      <c r="I298" s="67"/>
      <c r="J298" s="67"/>
      <c r="K298" s="67"/>
      <c r="L298" s="67"/>
      <c r="M298" s="25"/>
      <c r="N298" s="55"/>
    </row>
    <row r="299" spans="1:17" x14ac:dyDescent="0.2">
      <c r="A299" s="164"/>
      <c r="B299" s="164"/>
      <c r="C299" s="164"/>
      <c r="D299" s="133"/>
      <c r="E299" s="58"/>
      <c r="F299" s="27"/>
      <c r="G299" s="48"/>
      <c r="H299" s="28"/>
      <c r="I299" s="28"/>
      <c r="J299" s="28"/>
      <c r="K299" s="28"/>
      <c r="L299" s="28"/>
      <c r="M299" s="29"/>
      <c r="N299" s="56"/>
    </row>
  </sheetData>
  <autoFilter ref="A5:O290"/>
  <mergeCells count="17">
    <mergeCell ref="H4:J4"/>
    <mergeCell ref="K4:M4"/>
    <mergeCell ref="A291:C291"/>
    <mergeCell ref="A292:C292"/>
    <mergeCell ref="A293:C293"/>
    <mergeCell ref="K1:L1"/>
    <mergeCell ref="K2:L2"/>
    <mergeCell ref="A3:N3"/>
    <mergeCell ref="E2:G2"/>
    <mergeCell ref="E1:G1"/>
    <mergeCell ref="G294:I294"/>
    <mergeCell ref="A294:C294"/>
    <mergeCell ref="A299:C299"/>
    <mergeCell ref="A296:C296"/>
    <mergeCell ref="F296:G296"/>
    <mergeCell ref="A297:C297"/>
    <mergeCell ref="A298:C298"/>
  </mergeCells>
  <phoneticPr fontId="25" type="noConversion"/>
  <printOptions horizontalCentered="1" verticalCentered="1"/>
  <pageMargins left="0.25" right="0.25" top="0.75" bottom="0.75" header="0.3" footer="0.3"/>
  <pageSetup paperSize="9" scale="4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bb00d5-6cc0-4e07-8eff-87ddd1e0fc62" xsi:nil="true"/>
    <lcf76f155ced4ddcb4097134ff3c332f xmlns="c081fa17-3ab2-4eba-a9db-48e31f5aa1bc">
      <Terms xmlns="http://schemas.microsoft.com/office/infopath/2007/PartnerControls"/>
    </lcf76f155ced4ddcb4097134ff3c332f>
    <DATA_x002f_HORA xmlns="c081fa17-3ab2-4eba-a9db-48e31f5aa1b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01915EFEEFC2428581B0E43965D559" ma:contentTypeVersion="18" ma:contentTypeDescription="Crie um novo documento." ma:contentTypeScope="" ma:versionID="72651a86090285009a7f5561f0cf3f24">
  <xsd:schema xmlns:xsd="http://www.w3.org/2001/XMLSchema" xmlns:xs="http://www.w3.org/2001/XMLSchema" xmlns:p="http://schemas.microsoft.com/office/2006/metadata/properties" xmlns:ns2="c081fa17-3ab2-4eba-a9db-48e31f5aa1bc" xmlns:ns3="0abb00d5-6cc0-4e07-8eff-87ddd1e0fc62" targetNamespace="http://schemas.microsoft.com/office/2006/metadata/properties" ma:root="true" ma:fieldsID="95a8773addc2ae4ed7b53fb84044974e" ns2:_="" ns3:_="">
    <xsd:import namespace="c081fa17-3ab2-4eba-a9db-48e31f5aa1bc"/>
    <xsd:import namespace="0abb00d5-6cc0-4e07-8eff-87ddd1e0f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DATA_x002f_HOR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81fa17-3ab2-4eba-a9db-48e31f5aa1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6083e688-bda7-4dd5-b22d-00c57cdfd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A_x002f_HORA" ma:index="24" nillable="true" ma:displayName="Data/Hora" ma:format="DateTime" ma:internalName="DATA_x002f_HORA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b00d5-6cc0-4e07-8eff-87ddd1e0fc6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6fb6fce-a081-4a55-9b70-353e05b763b5}" ma:internalName="TaxCatchAll" ma:showField="CatchAllData" ma:web="0abb00d5-6cc0-4e07-8eff-87ddd1e0f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AD459E-843B-4136-834C-5890095A49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496081-9393-4CE8-AAA3-0B14B150503D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abb00d5-6cc0-4e07-8eff-87ddd1e0fc62"/>
    <ds:schemaRef ds:uri="c081fa17-3ab2-4eba-a9db-48e31f5aa1b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4505695-D7BB-4D21-9963-A481A795A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81fa17-3ab2-4eba-a9db-48e31f5aa1bc"/>
    <ds:schemaRef ds:uri="0abb00d5-6cc0-4e07-8eff-87ddd1e0f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RESUMO</vt:lpstr>
      <vt:lpstr>PLO</vt:lpstr>
      <vt:lpstr>PLO!Area_de_impressao</vt:lpstr>
      <vt:lpstr>RESUMO!Area_de_impressao</vt:lpstr>
      <vt:lpstr>PLO!Titulos_de_impressao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cp:keywords/>
  <dc:description/>
  <cp:lastModifiedBy>MAIAURA MEURER REICHERT</cp:lastModifiedBy>
  <cp:revision>1</cp:revision>
  <cp:lastPrinted>2023-09-18T19:33:13Z</cp:lastPrinted>
  <dcterms:created xsi:type="dcterms:W3CDTF">2020-03-26T20:00:42Z</dcterms:created>
  <dcterms:modified xsi:type="dcterms:W3CDTF">2023-10-09T18:34:51Z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0x010100E701915EFEEFC2428581B0E43965D559</vt:lpwstr>
  </property>
  <property fmtid="{D5CDD505-2E9C-101B-9397-08002B2CF9AE}" pid="4" name="Order">
    <vt:r8>181406700</vt:r8>
  </property>
  <property fmtid="{D5CDD505-2E9C-101B-9397-08002B2CF9AE}" pid="5" name="TemplateUrl">
    <vt:lpwstr/>
  </property>
  <property fmtid="{D5CDD505-2E9C-101B-9397-08002B2CF9AE}" pid="6" name="_SourceUrl">
    <vt:lpwstr/>
  </property>
  <property fmtid="{D5CDD505-2E9C-101B-9397-08002B2CF9AE}" pid="7" name="xd_ProgID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